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425" windowHeight="7545" tabRatio="768" firstSheet="6" activeTab="6"/>
  </bookViews>
  <sheets>
    <sheet name="ЗИЛ Тех_оборуд надземное" sheetId="5" state="hidden" r:id="rId1"/>
    <sheet name="ЗИЛ Тех_оборуд подземно" sheetId="9" state="hidden" r:id="rId2"/>
    <sheet name="ЗИЛ Э_оборудование" sheetId="6" state="hidden" r:id="rId3"/>
    <sheet name="ОС № 1" sheetId="13" state="hidden" r:id="rId4"/>
    <sheet name="ОС № 2" sheetId="14" state="hidden" r:id="rId5"/>
    <sheet name="ОС № 1 (2)" sheetId="15" state="hidden" r:id="rId6"/>
    <sheet name="ОС № 2 (2)" sheetId="16" r:id="rId7"/>
  </sheets>
  <definedNames>
    <definedName name="_xlnm.Print_Titles" localSheetId="3">'ОС № 1'!$15:$15</definedName>
    <definedName name="_xlnm.Print_Titles" localSheetId="5">'ОС № 1 (2)'!$15:$15</definedName>
    <definedName name="_xlnm.Print_Titles" localSheetId="4">'ОС № 2'!$15:$15</definedName>
    <definedName name="_xlnm.Print_Titles" localSheetId="6">'ОС № 2 (2)'!$15:$15</definedName>
    <definedName name="_xlnm.Print_Area" localSheetId="0">'ЗИЛ Тех_оборуд надземное'!$A$1:$O$50</definedName>
    <definedName name="_xlnm.Print_Area" localSheetId="1">'ЗИЛ Тех_оборуд подземно'!$A$1:$O$35</definedName>
    <definedName name="_xlnm.Print_Area" localSheetId="2">'ЗИЛ Э_оборудование'!$A$1:$O$51</definedName>
    <definedName name="_xlnm.Print_Area" localSheetId="3">'ОС № 1'!$A$1:$P$150</definedName>
    <definedName name="_xlnm.Print_Area" localSheetId="5">'ОС № 1 (2)'!$A$1:$P$150</definedName>
    <definedName name="_xlnm.Print_Area" localSheetId="4">'ОС № 2'!$A$1:$P$172</definedName>
    <definedName name="_xlnm.Print_Area" localSheetId="6">'ОС № 2 (2)'!$A$1:$P$172</definedName>
  </definedNames>
  <calcPr calcId="152511"/>
</workbook>
</file>

<file path=xl/calcChain.xml><?xml version="1.0" encoding="utf-8"?>
<calcChain xmlns="http://schemas.openxmlformats.org/spreadsheetml/2006/main">
  <c r="Q170" i="16"/>
  <c r="X158"/>
  <c r="V158"/>
  <c r="T158"/>
  <c r="S158"/>
  <c r="I156"/>
  <c r="P155"/>
  <c r="P156" s="1"/>
  <c r="P154"/>
  <c r="P153"/>
  <c r="P152"/>
  <c r="P151"/>
  <c r="P150"/>
  <c r="P149"/>
  <c r="P148"/>
  <c r="P147"/>
  <c r="P146"/>
  <c r="I144"/>
  <c r="P143"/>
  <c r="P144" s="1"/>
  <c r="P142"/>
  <c r="I140"/>
  <c r="P139"/>
  <c r="P140" s="1"/>
  <c r="P138"/>
  <c r="P137"/>
  <c r="P136"/>
  <c r="P135"/>
  <c r="P134"/>
  <c r="P133"/>
  <c r="P132"/>
  <c r="P131"/>
  <c r="I129"/>
  <c r="P128"/>
  <c r="P129" s="1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4"/>
  <c r="P103"/>
  <c r="H103"/>
  <c r="P102"/>
  <c r="H102"/>
  <c r="P101"/>
  <c r="H101"/>
  <c r="P100"/>
  <c r="H100"/>
  <c r="P99"/>
  <c r="P98"/>
  <c r="P97"/>
  <c r="H97"/>
  <c r="I96"/>
  <c r="I105" s="1"/>
  <c r="P95"/>
  <c r="P94"/>
  <c r="P93"/>
  <c r="I93"/>
  <c r="P92"/>
  <c r="H92"/>
  <c r="P91"/>
  <c r="P90"/>
  <c r="P89"/>
  <c r="I88"/>
  <c r="P88" s="1"/>
  <c r="I87"/>
  <c r="P87" s="1"/>
  <c r="P86"/>
  <c r="I86"/>
  <c r="I85"/>
  <c r="P85" s="1"/>
  <c r="I84"/>
  <c r="P84" s="1"/>
  <c r="P83"/>
  <c r="I83"/>
  <c r="I82"/>
  <c r="P82" s="1"/>
  <c r="P81"/>
  <c r="P80"/>
  <c r="H80"/>
  <c r="P79"/>
  <c r="H79"/>
  <c r="I78"/>
  <c r="P78" s="1"/>
  <c r="P77"/>
  <c r="I77"/>
  <c r="P74"/>
  <c r="H74"/>
  <c r="P73"/>
  <c r="H73"/>
  <c r="P72"/>
  <c r="H72"/>
  <c r="P71"/>
  <c r="H71"/>
  <c r="P70"/>
  <c r="I70"/>
  <c r="P69"/>
  <c r="I68"/>
  <c r="I75" s="1"/>
  <c r="P67"/>
  <c r="P66"/>
  <c r="P65"/>
  <c r="P64"/>
  <c r="P63"/>
  <c r="P62"/>
  <c r="I61"/>
  <c r="P61" s="1"/>
  <c r="P60"/>
  <c r="I60"/>
  <c r="I59"/>
  <c r="P59" s="1"/>
  <c r="I58"/>
  <c r="P58" s="1"/>
  <c r="P57"/>
  <c r="P56"/>
  <c r="P55"/>
  <c r="P54"/>
  <c r="P51"/>
  <c r="P50"/>
  <c r="P49"/>
  <c r="P48"/>
  <c r="P47"/>
  <c r="P46"/>
  <c r="P45"/>
  <c r="P44"/>
  <c r="P43"/>
  <c r="P42"/>
  <c r="P41"/>
  <c r="P40"/>
  <c r="P39"/>
  <c r="P38"/>
  <c r="P37"/>
  <c r="P36"/>
  <c r="P35"/>
  <c r="H35"/>
  <c r="P34"/>
  <c r="P33"/>
  <c r="P32"/>
  <c r="H32"/>
  <c r="P31"/>
  <c r="P30"/>
  <c r="P29"/>
  <c r="P28"/>
  <c r="H28"/>
  <c r="I27"/>
  <c r="P27" s="1"/>
  <c r="I26"/>
  <c r="I52" s="1"/>
  <c r="P25"/>
  <c r="P24"/>
  <c r="H24"/>
  <c r="P23"/>
  <c r="H23"/>
  <c r="P22"/>
  <c r="P21"/>
  <c r="P20"/>
  <c r="P19"/>
  <c r="Q148" i="15"/>
  <c r="X136"/>
  <c r="V136"/>
  <c r="T136"/>
  <c r="S136"/>
  <c r="I134"/>
  <c r="P133"/>
  <c r="H133"/>
  <c r="P132"/>
  <c r="H132"/>
  <c r="P131"/>
  <c r="P134" s="1"/>
  <c r="H131"/>
  <c r="P130"/>
  <c r="H130"/>
  <c r="P129"/>
  <c r="H129"/>
  <c r="P128"/>
  <c r="H128"/>
  <c r="P127"/>
  <c r="H127"/>
  <c r="P126"/>
  <c r="H126"/>
  <c r="P125"/>
  <c r="H125"/>
  <c r="P124"/>
  <c r="H124"/>
  <c r="P123"/>
  <c r="H123"/>
  <c r="P122"/>
  <c r="H122"/>
  <c r="P121"/>
  <c r="H121"/>
  <c r="P120"/>
  <c r="H120"/>
  <c r="P119"/>
  <c r="H119"/>
  <c r="P118"/>
  <c r="H118"/>
  <c r="P117"/>
  <c r="H117"/>
  <c r="P116"/>
  <c r="H116"/>
  <c r="P115"/>
  <c r="H115"/>
  <c r="P114"/>
  <c r="H114"/>
  <c r="P113"/>
  <c r="H113"/>
  <c r="P112"/>
  <c r="H112"/>
  <c r="P111"/>
  <c r="H111"/>
  <c r="P110"/>
  <c r="H110"/>
  <c r="P109"/>
  <c r="H109"/>
  <c r="P108"/>
  <c r="H108"/>
  <c r="P107"/>
  <c r="H107"/>
  <c r="P106"/>
  <c r="H106"/>
  <c r="P105"/>
  <c r="H105"/>
  <c r="P104"/>
  <c r="H104"/>
  <c r="P103"/>
  <c r="H103"/>
  <c r="P102"/>
  <c r="H102"/>
  <c r="P101"/>
  <c r="H101"/>
  <c r="P100"/>
  <c r="H100"/>
  <c r="P99"/>
  <c r="H99"/>
  <c r="P98"/>
  <c r="H98"/>
  <c r="P97"/>
  <c r="H97"/>
  <c r="P96"/>
  <c r="H96"/>
  <c r="P95"/>
  <c r="H95"/>
  <c r="P94"/>
  <c r="H94"/>
  <c r="P93"/>
  <c r="H93"/>
  <c r="P92"/>
  <c r="H92"/>
  <c r="P91"/>
  <c r="H91"/>
  <c r="P90"/>
  <c r="H90"/>
  <c r="P89"/>
  <c r="H89"/>
  <c r="P88"/>
  <c r="H88"/>
  <c r="P87"/>
  <c r="H87"/>
  <c r="P85"/>
  <c r="I85"/>
  <c r="P84"/>
  <c r="H84"/>
  <c r="P83"/>
  <c r="H83"/>
  <c r="I81"/>
  <c r="P80"/>
  <c r="P81" s="1"/>
  <c r="H80"/>
  <c r="P79"/>
  <c r="H79"/>
  <c r="P78"/>
  <c r="H78"/>
  <c r="P77"/>
  <c r="H77"/>
  <c r="P76"/>
  <c r="H76"/>
  <c r="P75"/>
  <c r="H75"/>
  <c r="P74"/>
  <c r="H74"/>
  <c r="P73"/>
  <c r="H73"/>
  <c r="P72"/>
  <c r="H72"/>
  <c r="P71"/>
  <c r="H71"/>
  <c r="I69"/>
  <c r="P68"/>
  <c r="P67"/>
  <c r="P66"/>
  <c r="P65"/>
  <c r="P69" s="1"/>
  <c r="H65"/>
  <c r="P64"/>
  <c r="H64"/>
  <c r="P63"/>
  <c r="H63"/>
  <c r="P62"/>
  <c r="H62"/>
  <c r="P61"/>
  <c r="H61"/>
  <c r="P60"/>
  <c r="H60"/>
  <c r="P59"/>
  <c r="H59"/>
  <c r="P58"/>
  <c r="H58"/>
  <c r="P57"/>
  <c r="H57"/>
  <c r="P56"/>
  <c r="H56"/>
  <c r="P55"/>
  <c r="H55"/>
  <c r="P54"/>
  <c r="H54"/>
  <c r="P53"/>
  <c r="H53"/>
  <c r="P52"/>
  <c r="H52"/>
  <c r="P51"/>
  <c r="H51"/>
  <c r="I49"/>
  <c r="P48"/>
  <c r="P49" s="1"/>
  <c r="P47"/>
  <c r="P46"/>
  <c r="P45"/>
  <c r="P44"/>
  <c r="P43"/>
  <c r="P42"/>
  <c r="P41"/>
  <c r="I39"/>
  <c r="P38"/>
  <c r="H38"/>
  <c r="P37"/>
  <c r="P39" s="1"/>
  <c r="H37"/>
  <c r="P36"/>
  <c r="H36"/>
  <c r="P35"/>
  <c r="H35"/>
  <c r="P34"/>
  <c r="H34"/>
  <c r="P33"/>
  <c r="H33"/>
  <c r="P32"/>
  <c r="H32"/>
  <c r="P31"/>
  <c r="H31"/>
  <c r="P30"/>
  <c r="H30"/>
  <c r="P29"/>
  <c r="H29"/>
  <c r="P26"/>
  <c r="H26"/>
  <c r="P25"/>
  <c r="H25"/>
  <c r="P24"/>
  <c r="H24"/>
  <c r="P23"/>
  <c r="I22"/>
  <c r="I27" s="1"/>
  <c r="I21"/>
  <c r="P21" s="1"/>
  <c r="P20"/>
  <c r="H20"/>
  <c r="P19"/>
  <c r="H19"/>
  <c r="P75" i="16" l="1"/>
  <c r="I135" i="15"/>
  <c r="I157" i="16"/>
  <c r="P52"/>
  <c r="P96"/>
  <c r="P105" s="1"/>
  <c r="P157" s="1"/>
  <c r="P68"/>
  <c r="P26"/>
  <c r="P22" i="15"/>
  <c r="P27" s="1"/>
  <c r="P135" s="1"/>
  <c r="I96" i="14"/>
  <c r="I87"/>
  <c r="I88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19"/>
  <c r="I52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54"/>
  <c r="I75"/>
  <c r="P129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07"/>
  <c r="I129"/>
  <c r="P147"/>
  <c r="P148"/>
  <c r="P149"/>
  <c r="P150"/>
  <c r="P151"/>
  <c r="P152"/>
  <c r="P153"/>
  <c r="P154"/>
  <c r="P155"/>
  <c r="P146"/>
  <c r="I156"/>
  <c r="H101"/>
  <c r="H102"/>
  <c r="H103"/>
  <c r="H100"/>
  <c r="H97"/>
  <c r="H92"/>
  <c r="H80"/>
  <c r="H79"/>
  <c r="H35"/>
  <c r="H32"/>
  <c r="I105" l="1"/>
  <c r="I157" s="1"/>
  <c r="P52"/>
  <c r="H28"/>
  <c r="I27"/>
  <c r="I26"/>
  <c r="I21" i="13"/>
  <c r="I22"/>
  <c r="H24" i="14"/>
  <c r="H23"/>
  <c r="I70"/>
  <c r="I68"/>
  <c r="I58"/>
  <c r="I59"/>
  <c r="I60"/>
  <c r="I61"/>
  <c r="H71"/>
  <c r="H72"/>
  <c r="H73"/>
  <c r="H74"/>
  <c r="I93"/>
  <c r="P93" s="1"/>
  <c r="I78"/>
  <c r="P78" s="1"/>
  <c r="I77"/>
  <c r="P77" s="1"/>
  <c r="I83"/>
  <c r="P83" s="1"/>
  <c r="I84"/>
  <c r="P84" s="1"/>
  <c r="I85"/>
  <c r="I86"/>
  <c r="P86" s="1"/>
  <c r="I82"/>
  <c r="P79"/>
  <c r="P80"/>
  <c r="P81"/>
  <c r="P82"/>
  <c r="P87"/>
  <c r="P88"/>
  <c r="P89"/>
  <c r="P90"/>
  <c r="P91"/>
  <c r="P92"/>
  <c r="P94"/>
  <c r="P95"/>
  <c r="P96"/>
  <c r="P97"/>
  <c r="P98"/>
  <c r="P99"/>
  <c r="P100"/>
  <c r="P101"/>
  <c r="P102"/>
  <c r="P103"/>
  <c r="P104"/>
  <c r="I140"/>
  <c r="P85" l="1"/>
  <c r="P105"/>
  <c r="Q170" l="1"/>
  <c r="X158"/>
  <c r="V158"/>
  <c r="T158"/>
  <c r="S158"/>
  <c r="I144"/>
  <c r="P143"/>
  <c r="P142"/>
  <c r="P139"/>
  <c r="P138"/>
  <c r="P137"/>
  <c r="P136"/>
  <c r="P135"/>
  <c r="P134"/>
  <c r="P133"/>
  <c r="P132"/>
  <c r="P131"/>
  <c r="P156" l="1"/>
  <c r="P140"/>
  <c r="P144"/>
  <c r="P75"/>
  <c r="H88" i="13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84"/>
  <c r="H83"/>
  <c r="H72"/>
  <c r="H73"/>
  <c r="H74"/>
  <c r="H75"/>
  <c r="H76"/>
  <c r="H77"/>
  <c r="H78"/>
  <c r="H79"/>
  <c r="H80"/>
  <c r="H71"/>
  <c r="H52"/>
  <c r="H53"/>
  <c r="H54"/>
  <c r="H55"/>
  <c r="H56"/>
  <c r="H57"/>
  <c r="H58"/>
  <c r="H59"/>
  <c r="H60"/>
  <c r="H61"/>
  <c r="H62"/>
  <c r="H63"/>
  <c r="H64"/>
  <c r="H65"/>
  <c r="H51"/>
  <c r="H30"/>
  <c r="H31"/>
  <c r="H32"/>
  <c r="H33"/>
  <c r="H34"/>
  <c r="H35"/>
  <c r="H36"/>
  <c r="H37"/>
  <c r="H38"/>
  <c r="H29"/>
  <c r="H20"/>
  <c r="H24"/>
  <c r="H25"/>
  <c r="H26"/>
  <c r="H19"/>
  <c r="P157" i="14" l="1"/>
  <c r="I69" i="13"/>
  <c r="I39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87"/>
  <c r="I134"/>
  <c r="P72"/>
  <c r="P73"/>
  <c r="P74"/>
  <c r="P75"/>
  <c r="P76"/>
  <c r="P77"/>
  <c r="P78"/>
  <c r="P79"/>
  <c r="P80"/>
  <c r="P71"/>
  <c r="I81"/>
  <c r="P56"/>
  <c r="P52"/>
  <c r="P53"/>
  <c r="P54"/>
  <c r="P55"/>
  <c r="P58"/>
  <c r="P59"/>
  <c r="P60"/>
  <c r="P61"/>
  <c r="P62"/>
  <c r="P63"/>
  <c r="P64"/>
  <c r="P65"/>
  <c r="P66"/>
  <c r="P67"/>
  <c r="P68"/>
  <c r="P51"/>
  <c r="P30"/>
  <c r="P31"/>
  <c r="P32"/>
  <c r="P33"/>
  <c r="P34"/>
  <c r="P35"/>
  <c r="P36"/>
  <c r="P37"/>
  <c r="P38"/>
  <c r="P29"/>
  <c r="P39" l="1"/>
  <c r="P134"/>
  <c r="P81"/>
  <c r="P57"/>
  <c r="P69" s="1"/>
  <c r="P83"/>
  <c r="I85" l="1"/>
  <c r="P84"/>
  <c r="P85" s="1"/>
  <c r="Q148" l="1"/>
  <c r="X136"/>
  <c r="V136"/>
  <c r="T136"/>
  <c r="S136"/>
  <c r="P48"/>
  <c r="P47"/>
  <c r="P46"/>
  <c r="P45"/>
  <c r="P44"/>
  <c r="P43"/>
  <c r="P42"/>
  <c r="P41"/>
  <c r="P26"/>
  <c r="P25"/>
  <c r="P24"/>
  <c r="P23"/>
  <c r="P22"/>
  <c r="P21"/>
  <c r="P20"/>
  <c r="P19"/>
  <c r="P49" l="1"/>
  <c r="P27"/>
  <c r="I49"/>
  <c r="I27"/>
  <c r="I135" l="1"/>
  <c r="P135"/>
  <c r="I18" i="9"/>
  <c r="I22" i="6"/>
  <c r="I21"/>
  <c r="I20"/>
  <c r="I39"/>
  <c r="I38"/>
  <c r="O38"/>
  <c r="I40"/>
  <c r="I37"/>
  <c r="I36"/>
  <c r="I35"/>
  <c r="H35" s="1"/>
  <c r="I34"/>
  <c r="I33"/>
  <c r="I32"/>
  <c r="I31"/>
  <c r="I30"/>
  <c r="I29"/>
  <c r="I28"/>
  <c r="I27"/>
  <c r="I26"/>
  <c r="I25"/>
  <c r="I24"/>
  <c r="I23"/>
  <c r="I19"/>
  <c r="I24" i="9"/>
  <c r="I23"/>
  <c r="I22"/>
  <c r="I21"/>
  <c r="I20"/>
  <c r="I19"/>
  <c r="H19" s="1"/>
  <c r="I38" i="5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H19"/>
  <c r="H36" i="6"/>
  <c r="H40"/>
  <c r="O40"/>
  <c r="O22" i="9"/>
  <c r="H22"/>
  <c r="O21"/>
  <c r="H21"/>
  <c r="O20"/>
  <c r="H20"/>
  <c r="O19"/>
  <c r="H38" i="6" l="1"/>
  <c r="O23" i="9"/>
  <c r="O24"/>
  <c r="O18"/>
  <c r="O20" i="6" l="1"/>
  <c r="O21"/>
  <c r="O22"/>
  <c r="O23"/>
  <c r="O24"/>
  <c r="O25"/>
  <c r="O26"/>
  <c r="O27"/>
  <c r="O28"/>
  <c r="O29"/>
  <c r="O30"/>
  <c r="O31"/>
  <c r="O32"/>
  <c r="O33"/>
  <c r="O34"/>
  <c r="O35"/>
  <c r="O36"/>
  <c r="O37"/>
  <c r="O39"/>
  <c r="O19"/>
  <c r="O20" i="5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19"/>
  <c r="H23" i="9" l="1"/>
  <c r="H24"/>
  <c r="H18"/>
  <c r="I25"/>
  <c r="H20" i="6"/>
  <c r="H21"/>
  <c r="H22"/>
  <c r="H23"/>
  <c r="H24"/>
  <c r="H25"/>
  <c r="H26"/>
  <c r="H27"/>
  <c r="H28"/>
  <c r="H29"/>
  <c r="H30"/>
  <c r="H31"/>
  <c r="H32"/>
  <c r="H33"/>
  <c r="H34"/>
  <c r="H37"/>
  <c r="H39"/>
  <c r="H19"/>
  <c r="I41"/>
  <c r="I39" i="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T51"/>
  <c r="AA40"/>
  <c r="Y40"/>
  <c r="W40"/>
  <c r="V40"/>
  <c r="R40"/>
  <c r="O25" i="9" l="1"/>
  <c r="O41" i="6"/>
  <c r="O39" i="5"/>
</calcChain>
</file>

<file path=xl/sharedStrings.xml><?xml version="1.0" encoding="utf-8"?>
<sst xmlns="http://schemas.openxmlformats.org/spreadsheetml/2006/main" count="2746" uniqueCount="622">
  <si>
    <t>№ п/п</t>
  </si>
  <si>
    <t>Наименование имущества</t>
  </si>
  <si>
    <t>Кол-во</t>
  </si>
  <si>
    <t>Сметная стоимость Генподрядчика в руб.</t>
  </si>
  <si>
    <t>Затраты Генподрядчика в руб.</t>
  </si>
  <si>
    <t xml:space="preserve">   </t>
  </si>
  <si>
    <t>Срок полезного использования</t>
  </si>
  <si>
    <t xml:space="preserve">Цена  за единицу, руб.  </t>
  </si>
  <si>
    <t>Цена на ед. без коэф</t>
  </si>
  <si>
    <t>Цена за ед. с коэф</t>
  </si>
  <si>
    <t>ИТОГО без. Коэф</t>
  </si>
  <si>
    <t>ИТОГО скоэф</t>
  </si>
  <si>
    <t>/И.В. Сидоров/</t>
  </si>
  <si>
    <t>Комплектация установленного оборудования соответствует проектной документации.</t>
  </si>
  <si>
    <t>Выполненного:</t>
  </si>
  <si>
    <t>Генеральный подрядчик ПАО "МОСТОТРЕСТ"</t>
  </si>
  <si>
    <t>Субподрядная организация ООО "РОСЭКОСТРОЙ"</t>
  </si>
  <si>
    <t>и принятого по Разрешению на ввод объекта в эксплуатацию №RU-77-162000-008817-2019 от 23.01.2019г.</t>
  </si>
  <si>
    <t>Ед. изм.</t>
  </si>
  <si>
    <t>Балансовая стоимость за единицу, руб.</t>
  </si>
  <si>
    <t>Балансовая стоимость (руб.)</t>
  </si>
  <si>
    <t>Код ОКОФ</t>
  </si>
  <si>
    <t>Номер амортизационной группы</t>
  </si>
  <si>
    <t>3</t>
  </si>
  <si>
    <t>4</t>
  </si>
  <si>
    <t>5</t>
  </si>
  <si>
    <t>6</t>
  </si>
  <si>
    <t>7</t>
  </si>
  <si>
    <t>20</t>
  </si>
  <si>
    <t>21</t>
  </si>
  <si>
    <t>22</t>
  </si>
  <si>
    <t xml:space="preserve">Главный инженер </t>
  </si>
  <si>
    <t>320.26.30.11.190</t>
  </si>
  <si>
    <t>330.28.29.12</t>
  </si>
  <si>
    <t>Марка, диаметр</t>
  </si>
  <si>
    <t>Дата изготовления</t>
  </si>
  <si>
    <t>Дата ввода в эксплуатацию</t>
  </si>
  <si>
    <t>Стоимость единицы, руб.</t>
  </si>
  <si>
    <t>Балансовая стоимость, руб.</t>
  </si>
  <si>
    <t>Амортизационная группа</t>
  </si>
  <si>
    <t>Фактический срок эксплуатации, лет</t>
  </si>
  <si>
    <t>Износ, руб.</t>
  </si>
  <si>
    <t>шт.</t>
  </si>
  <si>
    <t>Приложение к акту приема-передачи №</t>
  </si>
  <si>
    <t>Расшифровка</t>
  </si>
  <si>
    <t>объектов основных средств</t>
  </si>
  <si>
    <t>Итого по пп. 1-21</t>
  </si>
  <si>
    <t>Генеральный директор</t>
  </si>
  <si>
    <t>(подпись)            (расшифровка подписи)</t>
  </si>
  <si>
    <t>(подпись)      (расшифровка подписи)</t>
  </si>
  <si>
    <t xml:space="preserve"> ГУП "Мосводосток"</t>
  </si>
  <si>
    <t xml:space="preserve">м.п. </t>
  </si>
  <si>
    <t>АО "Мосинжпроект"</t>
  </si>
  <si>
    <t>Генеральный подрядчик АО "Мосинжпроект"</t>
  </si>
  <si>
    <t>Субподрядная организация ООО "ТДМ"</t>
  </si>
  <si>
    <t>ЩРн-24з-1 36 УХЛ3</t>
  </si>
  <si>
    <t>Светильник для ламп накаливания 220В 60Вт</t>
  </si>
  <si>
    <t>ДРЛ-125</t>
  </si>
  <si>
    <t>60WE27CL</t>
  </si>
  <si>
    <t xml:space="preserve"> </t>
  </si>
  <si>
    <t>РО04-125-001</t>
  </si>
  <si>
    <t>iRZ RUH TG21 IRZ</t>
  </si>
  <si>
    <t xml:space="preserve">Антена приемка GPS с кабелем </t>
  </si>
  <si>
    <t>GPS GL-TMG-SPI-40NCB</t>
  </si>
  <si>
    <t>Поплавковый выключатель с кабелем 10 м</t>
  </si>
  <si>
    <t>MS1Ex96003421</t>
  </si>
  <si>
    <t>Грундфос</t>
  </si>
  <si>
    <t>оборудования очистных сооружений в составе законченного строительством объекта «Развитие улично-дорожной сети транспортного обслуживания территории ОАМО "Завод имени И.А. Лихачева» 3.3, 3.5 этапы</t>
  </si>
  <si>
    <t>и принятого по Разрешению на ввод объекта в эксплуатацию № 77-126000-010273-2021 от 01.09.2021г.</t>
  </si>
  <si>
    <t xml:space="preserve">Раздел: технологическое оборудование надземной части </t>
  </si>
  <si>
    <t>Тонкослойный отстойник</t>
  </si>
  <si>
    <t xml:space="preserve">Мусорозадерживающая решетка из стального проката </t>
  </si>
  <si>
    <t>6000х2500 мм</t>
  </si>
  <si>
    <t>Решетка дождеприемника малая Д (А15)</t>
  </si>
  <si>
    <t>500х500х40 мм                  ТУ 25.2-32516981-004-2006</t>
  </si>
  <si>
    <t xml:space="preserve">Асбоцементная труба </t>
  </si>
  <si>
    <t>Д=200 мм, ГОСТ 1839-80</t>
  </si>
  <si>
    <t>м.</t>
  </si>
  <si>
    <t>Щит перекрытия с люками</t>
  </si>
  <si>
    <t>Лестница-стремянка из стального проката</t>
  </si>
  <si>
    <t xml:space="preserve">Фланцевая клиновая задвижка DN 150, РЖ0. Чугун с эпоксидным покрытием </t>
  </si>
  <si>
    <t xml:space="preserve">Шаровый обратный клапан DN 150, РЖ0. Чугун с эпоксидным покрытием </t>
  </si>
  <si>
    <t>Зав№ 96003427</t>
  </si>
  <si>
    <t>Зав№ 96003423</t>
  </si>
  <si>
    <t>Блок-контейнер инвентарный для реагентной установки и бытовок 6,00х2,45х2,50 м, утепленный с электропроводкой и отоплением</t>
  </si>
  <si>
    <t>Емкость пластиковая 60л для дозирующих станций</t>
  </si>
  <si>
    <t>ДК 60 К 3</t>
  </si>
  <si>
    <t>Перестальтическая система, Q=15,1-151 мл/час, H=1,5 атм, Р=7Вт с настенным креплением, нагнетательными трубками 4х6 ПВХ, 4х6 РЕ (4м), всасывающим фильтром, клапаном впрыска.</t>
  </si>
  <si>
    <t>BIO.PROP 15,1 - 151</t>
  </si>
  <si>
    <t>АКРОН-001</t>
  </si>
  <si>
    <t>Блок-контейнер инвентарный дляэлектрощитовой 6,00х2,45х2,50 м, утепленный с электропроводкой и отоплением</t>
  </si>
  <si>
    <t>Тренога "Трипод" с лебедкой г/п 250 кг высота 1,3-2,4 м.</t>
  </si>
  <si>
    <t>ТМ-1</t>
  </si>
  <si>
    <t>Труба стальная электросварная Д=159х5 мм</t>
  </si>
  <si>
    <t>ГОСТ 10704-91</t>
  </si>
  <si>
    <t>Отвод крутоизогнутый бесшовный стальной приварной 90 грд. Д=159х6мм.</t>
  </si>
  <si>
    <t>ГОСТ 17375-2001</t>
  </si>
  <si>
    <t>Фланец стальной приварной с прокладкой и крепежом 1-510-10</t>
  </si>
  <si>
    <t>ГОСТ 12820-80*</t>
  </si>
  <si>
    <t>Тройник стальной проходной 159х8</t>
  </si>
  <si>
    <t>ГОСТ 17376-2001</t>
  </si>
  <si>
    <t>Труба стальная электросварная Д=426х8 мм</t>
  </si>
  <si>
    <t>Отвод крутоизогнутый бесшовный стальной приварной 90 грд. Д=426х8мм.</t>
  </si>
  <si>
    <t>Итого по пп. 1-20</t>
  </si>
  <si>
    <t xml:space="preserve">Раздел: электроборудование надземной части </t>
  </si>
  <si>
    <t>Итого по пп. 1-7</t>
  </si>
  <si>
    <t xml:space="preserve">Раздел: технологическое оборудование поддземной части </t>
  </si>
  <si>
    <t>SE1.85.150.100.4.52H.C.N.51D</t>
  </si>
  <si>
    <t>Погружной насос Q=150 м3/ч, Н=16м, Р=10кВт, длина кабеля 10м  Зав№ 97695489</t>
  </si>
  <si>
    <t>Система автоматической трубной муфты DN 150 включая болты, гайки, прокладку, колено-основание, верхнее крепление направляющих. Чугун с эпоксидным покрытием</t>
  </si>
  <si>
    <t>Направляющие трубы, длина 6 м. Наруж. Диаметр 60 мм.</t>
  </si>
  <si>
    <t>Зав№ 97695489</t>
  </si>
  <si>
    <t>Зав№ 97695389</t>
  </si>
  <si>
    <t>Зав№ 96735553</t>
  </si>
  <si>
    <t>Подъемная цепь с карабином, диам. 8 мм, длина 6 м, оцинкованая сталь</t>
  </si>
  <si>
    <t>Погружной насос Q=3 м3/ч, Н=10м, Р=1,25кВт, длина кабеля 20м  Зав№ 97695489 Зав№ 96090254</t>
  </si>
  <si>
    <t>DW.50.09.A3</t>
  </si>
  <si>
    <t>Рукав напорно-всасывающий 50 мм. Длина 20 м</t>
  </si>
  <si>
    <t>В-2-50-3</t>
  </si>
  <si>
    <t>Хомут червячный Д=50 мм</t>
  </si>
  <si>
    <t>ГОСТ 28191-89</t>
  </si>
  <si>
    <t>Вводно-распределительное устройство (ВРУ)</t>
  </si>
  <si>
    <t>Щит распределительный ЩС</t>
  </si>
  <si>
    <t>Щит распределительный ЩО</t>
  </si>
  <si>
    <t>Щит распределительный ЩАО</t>
  </si>
  <si>
    <t>Светильник для ртутных ламп высокого давления  мощностью 125 Вт</t>
  </si>
  <si>
    <t>LB/S-1x125</t>
  </si>
  <si>
    <t>НПБ 1203-1х60</t>
  </si>
  <si>
    <t>Светильник с аккумулятором 2х8 Вт</t>
  </si>
  <si>
    <t>DC/EL1-2x8</t>
  </si>
  <si>
    <t>Ящик с понижающим трансформатором 220/12В 0,25 кВа с розеткой</t>
  </si>
  <si>
    <t>ЯТП 0,25-200/15</t>
  </si>
  <si>
    <t xml:space="preserve">Лампа ртутня высого давления мощностью 125Вт </t>
  </si>
  <si>
    <t>Лампа накаливания общего назначения мощностью 60Вт 230В</t>
  </si>
  <si>
    <t xml:space="preserve">Коробка ответвительная открытой прокладки с шестью гермовыводами </t>
  </si>
  <si>
    <t>КОР 74</t>
  </si>
  <si>
    <t xml:space="preserve">Прожектор </t>
  </si>
  <si>
    <t>Выключатель 220В 10 А</t>
  </si>
  <si>
    <t>2016.34IP54</t>
  </si>
  <si>
    <t>P16-220-IP44</t>
  </si>
  <si>
    <t>Розетка 220В 16 А</t>
  </si>
  <si>
    <t xml:space="preserve">Комплексная система автоматизации </t>
  </si>
  <si>
    <t>Анастасия-1 КРА835</t>
  </si>
  <si>
    <t>Модем</t>
  </si>
  <si>
    <t xml:space="preserve">Датчик уровня </t>
  </si>
  <si>
    <t>РОС-301</t>
  </si>
  <si>
    <t>Ультразвуковой расходомер Д=150мм, Q= (0,64-32)…(12-600) м3/ч, с импульсным входом</t>
  </si>
  <si>
    <t>АКРОН-01</t>
  </si>
  <si>
    <t xml:space="preserve">Главный бухгалтер  </t>
  </si>
  <si>
    <t>(подпись)         (расшифровка подписи)</t>
  </si>
  <si>
    <t xml:space="preserve">        __________               Н.Ю. Кравцов</t>
  </si>
  <si>
    <t xml:space="preserve">         __________               Т.В. Рыжова</t>
  </si>
  <si>
    <t xml:space="preserve">          (подпись)            (расшифровка подписи)</t>
  </si>
  <si>
    <t xml:space="preserve">          (подпись)           (расшифровка подписи)</t>
  </si>
  <si>
    <t>__________                  А.А. Чибриков</t>
  </si>
  <si>
    <t>__________                   Н.А. Половая</t>
  </si>
  <si>
    <t xml:space="preserve">          (подпись)          (расшифровка подписи)</t>
  </si>
  <si>
    <t>__________                Н.А. Половая</t>
  </si>
  <si>
    <t>Ультазвуковой расходомер Д=150 мм,  Q= (0,64 - 32)…(12 - 600) м3/ч, 220В, с импульсным входом</t>
  </si>
  <si>
    <t xml:space="preserve">   (подпись)            (расшифровка подписи)</t>
  </si>
  <si>
    <t>__________               А.А. Чибриков</t>
  </si>
  <si>
    <t>Погружной насос Q=150 м3/ч, Н=16м, Р=10кВт</t>
  </si>
  <si>
    <t>Погружной насос Q=3,0 м3/ч, Н=10м, Р=1,25кВт</t>
  </si>
  <si>
    <t xml:space="preserve">         (подпись)              (расшифровка подписи)</t>
  </si>
  <si>
    <t xml:space="preserve">       (подпись)              (расшифровка подписи)</t>
  </si>
  <si>
    <t xml:space="preserve">      __________              А.А. Чибриков</t>
  </si>
  <si>
    <t xml:space="preserve">       __________                Н.А. Половая</t>
  </si>
  <si>
    <t xml:space="preserve">             __________               Н.Ю. Кравцов</t>
  </si>
  <si>
    <t xml:space="preserve">              __________               Т.В. Рыжова</t>
  </si>
  <si>
    <t>по адресу: Российская Федерация, г. Москва, пр-кт Лихачёва, д. 3А, сооружение 1</t>
  </si>
  <si>
    <t>Руководитель департамента бухгалтерского                                                                               учета и отчетности -  главный бухгалтер</t>
  </si>
  <si>
    <t>Всего:</t>
  </si>
  <si>
    <t>(подпись)</t>
  </si>
  <si>
    <t>Ю.Н. Кравцов</t>
  </si>
  <si>
    <t>(расшифровка подписи)</t>
  </si>
  <si>
    <t>Т.В. Рыжова</t>
  </si>
  <si>
    <t>Н.А. Половая</t>
  </si>
  <si>
    <t>м.п.</t>
  </si>
  <si>
    <t>С.И. Руденко</t>
  </si>
  <si>
    <t xml:space="preserve">Начальник ОРИП                      ГУП "Мосводосток" </t>
  </si>
  <si>
    <t>Руководитель департамента бухгалтерского учета и отчетности - главный бухгалтер              АО "Мосинжпроект"</t>
  </si>
  <si>
    <t>Главный бухгалтер                ГУП "Мосводосток"</t>
  </si>
  <si>
    <t>по адресу: Российская Федерация, г. Москва, ул. Генерала Дорохова, вл. 15, сооружение 1</t>
  </si>
  <si>
    <t>Генеральный подрядчик: ПАО "МОСТОТРЕСТ"</t>
  </si>
  <si>
    <t>Субподрядная организация: ООО "РЭСЭКОСТРОЙ"</t>
  </si>
  <si>
    <t>и принятого по Разрешению на ввод объекта в эксплуатацию № 77-209000-010196-2021 от 03.08.2021г.</t>
  </si>
  <si>
    <t>Насос повысительный Q=10л/с; Н=48,3м;N=2,2кВт (4,0кВт)</t>
  </si>
  <si>
    <t>GRN 10-6 A-F-A-E-HQQE</t>
  </si>
  <si>
    <t>Комплекс для обезвоживания осадка                                    Шнековый пресс RoS3                                   Установка приготовления флокулянта                    Насос дозатор флокулянта                           Компрессор</t>
  </si>
  <si>
    <t>компл.</t>
  </si>
  <si>
    <t>Кран электрический подвесной г/п 2,0т;                           Н подъёма =20м, длина-10,8,пролёт 9 м с грейфером</t>
  </si>
  <si>
    <t>2,0-10,8-9-20-380 ДТ2-2Т1-1к-В-0,35</t>
  </si>
  <si>
    <t>Кран электрический подвесной г/п 3,2т;                Н подъёма =20м, длина-10,8,пролёт 9м</t>
  </si>
  <si>
    <t>3,2-10,8-9-20-380       Д</t>
  </si>
  <si>
    <t>Бак осадка емк.2м3</t>
  </si>
  <si>
    <t>БО2</t>
  </si>
  <si>
    <t>Контейнер обезвоженного осадка емк 1,5м3</t>
  </si>
  <si>
    <t>КОО- 1,5</t>
  </si>
  <si>
    <t>Контейнер вместимостью 0,8м3</t>
  </si>
  <si>
    <t>КП-0,8</t>
  </si>
  <si>
    <t>Контейнер для раствора полиэлектролита емк.1000л.</t>
  </si>
  <si>
    <t>Еврокуб1000</t>
  </si>
  <si>
    <t>Итого по пп. 1-8</t>
  </si>
  <si>
    <t>8</t>
  </si>
  <si>
    <t>Насос подачи воды на гидросмыв осадка Q=73,2л/с; Н=20м;N=25кВт (22кВт)</t>
  </si>
  <si>
    <t>SE1.110.200.220.4.52M.C.N51.D</t>
  </si>
  <si>
    <t>Насос удаления осадка из приямков, стационарный Q=8л/с; Н=29м;N=8,7кВт (7,5 кВт)</t>
  </si>
  <si>
    <t>SLV 80.80.75.2.51D</t>
  </si>
  <si>
    <t>Вертикальное стационарное устройство механической очистки</t>
  </si>
  <si>
    <t>КМУ-1200х1000х700</t>
  </si>
  <si>
    <t>Решётка мусороудерживающая 1300х1150</t>
  </si>
  <si>
    <t>РМ 1300х1150</t>
  </si>
  <si>
    <t>Затвор щитовой глубинный 1000х1000 с подвеской H=6700</t>
  </si>
  <si>
    <t>ЗЩГ-1,0-1,0-6,7</t>
  </si>
  <si>
    <t>Затвор щитовой глубинный 1000х1000 с подвеской H=8800</t>
  </si>
  <si>
    <t>ЗЩГ-1,0-1,0-8,8</t>
  </si>
  <si>
    <t>Щелевая перегородка 2500х8800</t>
  </si>
  <si>
    <t>ПЩ2500х8800</t>
  </si>
  <si>
    <t>Задвижки чугунные с обрезным клином, невыдвижным шпинделем, фланцевые, для холодной воды, D-250mm,марка МЗВ</t>
  </si>
  <si>
    <t>МЗВ</t>
  </si>
  <si>
    <t>2000х3800х450</t>
  </si>
  <si>
    <t>ВРУ1.Щит вводно-распределительный из 4 панелей 2000х3500х450</t>
  </si>
  <si>
    <t>Счетчик коммерческого учёта трансформаторного включения, с испытательной коробкой-380В</t>
  </si>
  <si>
    <t>Тип Меркурий-230RT</t>
  </si>
  <si>
    <t>№1…№2 1ШУН;2ШУН Шкаф управления насосами промывки комплекса по обезвоживанию осадка</t>
  </si>
  <si>
    <t>800х600х400</t>
  </si>
  <si>
    <t>ШУ1 Ящик управления 2-мя насосами откачки осадка</t>
  </si>
  <si>
    <t>600х500х250</t>
  </si>
  <si>
    <t>300х300х250</t>
  </si>
  <si>
    <t>Я1…Я2 Ящик управления 3-мя насосами откачки осадка</t>
  </si>
  <si>
    <t>Я3…Я4 Ящик с рубильником</t>
  </si>
  <si>
    <t>ЯРП-25</t>
  </si>
  <si>
    <t>ШУВ Шкаф управления вентилящией</t>
  </si>
  <si>
    <t>100х700х250</t>
  </si>
  <si>
    <t>ШУПЕ1</t>
  </si>
  <si>
    <t>400х400х250</t>
  </si>
  <si>
    <t>320.26.30.11.205</t>
  </si>
  <si>
    <t>320.26.30.11.206</t>
  </si>
  <si>
    <t>320.26.30.11.207</t>
  </si>
  <si>
    <t>1</t>
  </si>
  <si>
    <t>2</t>
  </si>
  <si>
    <t>9</t>
  </si>
  <si>
    <t>10</t>
  </si>
  <si>
    <t>11</t>
  </si>
  <si>
    <t>12</t>
  </si>
  <si>
    <t>13</t>
  </si>
  <si>
    <t>14</t>
  </si>
  <si>
    <t>Трансформатор абонентский (110/15В)</t>
  </si>
  <si>
    <t>ТГА-10</t>
  </si>
  <si>
    <t>Лира РП-248</t>
  </si>
  <si>
    <t>Итого по пп. 1-2</t>
  </si>
  <si>
    <t>Насос произв. 52,8 л/с, мощн. 8,7 кВт в компл. с кабелем L=15м (резерв на складе) оборуд</t>
  </si>
  <si>
    <t>SE1.110.200.220.4.52M.C.N.51D</t>
  </si>
  <si>
    <t>Насос произв. 8,0 л/с, мощн. 8,7 кВт в компл. с кабелем L=15м (резерв на складе) оборуд</t>
  </si>
  <si>
    <t>SLV.80.80.75.2.51D</t>
  </si>
  <si>
    <t>15</t>
  </si>
  <si>
    <t>16</t>
  </si>
  <si>
    <t>17</t>
  </si>
  <si>
    <t>18</t>
  </si>
  <si>
    <t>Раздел: устройства связи и сигнализации</t>
  </si>
  <si>
    <t>Приемник 3-х програмный 15 В</t>
  </si>
  <si>
    <t>Коробка телефонная распределительная на 10 пар</t>
  </si>
  <si>
    <t>КРТМ-2/20</t>
  </si>
  <si>
    <t>Аналоговый телефонный аппарат</t>
  </si>
  <si>
    <t>КХ-ТS2350 Panasonik</t>
  </si>
  <si>
    <t>Уличная видеокамера</t>
  </si>
  <si>
    <t>LTV-CDH-D600L-V2,8-12</t>
  </si>
  <si>
    <t>Коробка клеменная,IP66</t>
  </si>
  <si>
    <t>BG258</t>
  </si>
  <si>
    <t>Прибор приёмно-контрольный охранно-пожарный</t>
  </si>
  <si>
    <t>Сигнал-10</t>
  </si>
  <si>
    <t>Клавиатура пользователей</t>
  </si>
  <si>
    <t>С2000-К</t>
  </si>
  <si>
    <t>Релейный модуль</t>
  </si>
  <si>
    <t>С2000-СП</t>
  </si>
  <si>
    <t>Резервированный источник питания</t>
  </si>
  <si>
    <t>СКАТ-1200</t>
  </si>
  <si>
    <t>Аккумулятор</t>
  </si>
  <si>
    <t>12В, 7 А/Ч</t>
  </si>
  <si>
    <t>Источник бесперебойного питания</t>
  </si>
  <si>
    <t>Видеодомофон</t>
  </si>
  <si>
    <t>Вызывная панель видеодомофона</t>
  </si>
  <si>
    <t xml:space="preserve"> SKAT-V.8 </t>
  </si>
  <si>
    <t xml:space="preserve">12В7 А/Ч </t>
  </si>
  <si>
    <t>DPV-4MTN</t>
  </si>
  <si>
    <t>AVC-305</t>
  </si>
  <si>
    <t>Итого по пп. 1-15</t>
  </si>
  <si>
    <t>Раздел: вентиляция и кондиционирование</t>
  </si>
  <si>
    <t>АПК-ИННОВЕНТ-05-5-4ИК-118В-РВ-М</t>
  </si>
  <si>
    <t>Узел объвязки</t>
  </si>
  <si>
    <t>Агрегат приточный канального типа произв. 170 м3/час в комплекте с гибкой вставкой (3 шт.) (П2)</t>
  </si>
  <si>
    <t>Агрегат приточный канального типа произв. 5200 м3/час в комплекте с гибкими вставками (3 шт.) (П1/П1А)</t>
  </si>
  <si>
    <t>Резервный вентилятор произв. 170 м3/час</t>
  </si>
  <si>
    <t>Узел обвязки</t>
  </si>
  <si>
    <t>Агрегат приточный канального типа произв. 220 м3/час в комплекте с гибкой вставкой и шумоглушителем ГШП (П3)</t>
  </si>
  <si>
    <t>Агрегат приточный канального типа произв. 220 м3/час в комплекте с гибкими вставками (2 шт.), шумоглушителем ГШП1,6 (2 шт.) (В3)</t>
  </si>
  <si>
    <t>Система автоматики</t>
  </si>
  <si>
    <t>Частотные преобразователь</t>
  </si>
  <si>
    <t xml:space="preserve">УО-ИННОВЕНТ 25-00-01 (П1/П1А) </t>
  </si>
  <si>
    <t>АПК-ИННОВЕНТ-05-1,6-2ИК-2В-М</t>
  </si>
  <si>
    <t>К АПК-ИННОВЕНТ-05-1,6-2ИК-2В-М</t>
  </si>
  <si>
    <t xml:space="preserve"> УО-ИННОВЕНТ 15-00-01 (П2)</t>
  </si>
  <si>
    <t xml:space="preserve">АПК-ИННОВЕНТ-0,5-1,6-2ИК-Ш-РЕ-М </t>
  </si>
  <si>
    <t>АПК-ИННОВЕНТ В-0,5-1,6-2ИК-КВ-2Ш-М</t>
  </si>
  <si>
    <t>САИН-В-В2-2,2/1500-М1 (П1/П1А)</t>
  </si>
  <si>
    <t xml:space="preserve"> САИН-В-В1-0,09/3000-М1 (П2)</t>
  </si>
  <si>
    <t>(П3, В5)</t>
  </si>
  <si>
    <t>Итого по пп. 1-10</t>
  </si>
  <si>
    <t>Раздел: наружное освещение</t>
  </si>
  <si>
    <t>Ящик управления</t>
  </si>
  <si>
    <t>Фотовыключатели, фотореле</t>
  </si>
  <si>
    <t xml:space="preserve">Я5111-3074 </t>
  </si>
  <si>
    <t xml:space="preserve">ФР-7Н УХЛ, (ФР-1) </t>
  </si>
  <si>
    <t>Раздел: автоматизированная система аналитического контроля количества и качества очищаемого поверхностного стока</t>
  </si>
  <si>
    <t>19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</si>
  <si>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</si>
  <si>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</si>
  <si>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</si>
  <si>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</si>
  <si>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</si>
  <si>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</si>
  <si>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</si>
  <si>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</si>
  <si>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</si>
  <si>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</si>
  <si>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</si>
  <si>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</si>
  <si>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</si>
  <si>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</si>
  <si>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</si>
  <si>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</si>
  <si>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</si>
  <si>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</si>
  <si>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</si>
  <si>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</si>
  <si>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</si>
  <si>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</si>
  <si>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</si>
  <si>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</si>
  <si>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</si>
  <si>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Кабель</t>
  </si>
  <si>
    <t>Кабель ADS-блок питания</t>
  </si>
  <si>
    <t>Соединительный кабель ADS-пробоотборник</t>
  </si>
  <si>
    <t>Блок питания ADS Flowshark</t>
  </si>
  <si>
    <t>Кольцо для крепления для датчиков</t>
  </si>
  <si>
    <t>Распорный механизм</t>
  </si>
  <si>
    <t>Направляющие для датчиков уровня</t>
  </si>
  <si>
    <t>Осушитель для датчика давления</t>
  </si>
  <si>
    <t xml:space="preserve">Пробоотборник </t>
  </si>
  <si>
    <t>Пластиковый пробоотбоный сосуд 10,4л</t>
  </si>
  <si>
    <t>Шланг пробоотборный виниловый</t>
  </si>
  <si>
    <t>Вторичный блок расходомера Accusonik 7510+</t>
  </si>
  <si>
    <t>Врезной акустический преобразователь 7622</t>
  </si>
  <si>
    <t xml:space="preserve">Модуль MOBUS расходомера Accusonik </t>
  </si>
  <si>
    <t>Кабель акустического преобразователя с герметичным разъемом</t>
  </si>
  <si>
    <t>Монтажный элемент акустического преобразователя</t>
  </si>
  <si>
    <t>Терминал-программатор вторичного блока</t>
  </si>
  <si>
    <t xml:space="preserve">Блок датчиков </t>
  </si>
  <si>
    <t>Датчик мутности к блоку датчиков АР-7000</t>
  </si>
  <si>
    <t xml:space="preserve">Вторичный блок </t>
  </si>
  <si>
    <t>Проточная ячейка блока датчика</t>
  </si>
  <si>
    <t>Система самоочистки для датчиков</t>
  </si>
  <si>
    <t>Компрессор безмасляный  (для системы самоочистки)</t>
  </si>
  <si>
    <t xml:space="preserve">Датчик нефтемера </t>
  </si>
  <si>
    <t>Вторичный прибор для нефтемера Trios TriBox2</t>
  </si>
  <si>
    <t>Проточная ячейка нефтемера</t>
  </si>
  <si>
    <t>Панель для проточной ячейки и вторичного прибора</t>
  </si>
  <si>
    <t xml:space="preserve">Измеритель метеорологических осадков </t>
  </si>
  <si>
    <t>Кронштейн для измерителя меорологических осадков</t>
  </si>
  <si>
    <t xml:space="preserve">Промышленный контроллер </t>
  </si>
  <si>
    <t>Модуль аналогового вывода</t>
  </si>
  <si>
    <t xml:space="preserve">Модуль аналогового ввода </t>
  </si>
  <si>
    <t xml:space="preserve">Модуль дискретного вывода 8-канальный </t>
  </si>
  <si>
    <t xml:space="preserve">Модуль дискретного ввода </t>
  </si>
  <si>
    <t xml:space="preserve">Источник питания промышленный </t>
  </si>
  <si>
    <t>Источник питания промышленный</t>
  </si>
  <si>
    <t xml:space="preserve">Модем </t>
  </si>
  <si>
    <t>Шкаф металлический навесной</t>
  </si>
  <si>
    <t>Шкаф металлический напольный 600х600х1800 м</t>
  </si>
  <si>
    <t>Промышленный компьютер</t>
  </si>
  <si>
    <t xml:space="preserve">Промышленная клавиатура </t>
  </si>
  <si>
    <t xml:space="preserve">Промышленный монитор с сенсорным экраном </t>
  </si>
  <si>
    <t>ИБП (PW 9125)</t>
  </si>
  <si>
    <t xml:space="preserve"> Преобразователь </t>
  </si>
  <si>
    <t xml:space="preserve">Конвектор </t>
  </si>
  <si>
    <t xml:space="preserve">Программное обеспечение </t>
  </si>
  <si>
    <t>Автоматическая станция (с комплектом датчиков)</t>
  </si>
  <si>
    <t xml:space="preserve"> ADS Flowshark </t>
  </si>
  <si>
    <t xml:space="preserve"> ADS-ПК MODBUS</t>
  </si>
  <si>
    <t>Water SAM 312</t>
  </si>
  <si>
    <t>Aquaprobe AP-7000-SDI</t>
  </si>
  <si>
    <t>Aquameter-200</t>
  </si>
  <si>
    <t xml:space="preserve"> Flow-7000</t>
  </si>
  <si>
    <t>FUBAG OL195-24 CM 1,5</t>
  </si>
  <si>
    <t>Trios enviro-FLU HC 500</t>
  </si>
  <si>
    <t>ADS rain Alert II</t>
  </si>
  <si>
    <t>RU-87P8</t>
  </si>
  <si>
    <t xml:space="preserve"> I-87017RW</t>
  </si>
  <si>
    <t>I-87017RСW</t>
  </si>
  <si>
    <t>I-87064W</t>
  </si>
  <si>
    <t>I-87052W</t>
  </si>
  <si>
    <t>DSP-60-24 TDK-Lambda</t>
  </si>
  <si>
    <t xml:space="preserve"> DSP-60-12 TDK-Lambda</t>
  </si>
  <si>
    <t>OnGell G3110-HSDPA</t>
  </si>
  <si>
    <t xml:space="preserve">SAR 83364 </t>
  </si>
  <si>
    <t xml:space="preserve">Estar DG-Rack </t>
  </si>
  <si>
    <t xml:space="preserve"> IROBO 2000-43X5TRHN</t>
  </si>
  <si>
    <t>МК-КТР5Ф-RS</t>
  </si>
  <si>
    <t>OPD-215AR-T</t>
  </si>
  <si>
    <t>Mgate МВ 3170I</t>
  </si>
  <si>
    <t>ТСС-1001</t>
  </si>
  <si>
    <t>Trage mode</t>
  </si>
  <si>
    <t>Дата ввода в эксплуа-тацию</t>
  </si>
  <si>
    <t>Амортиза-ционная группа</t>
  </si>
  <si>
    <t>Итого по пп. 1-47</t>
  </si>
  <si>
    <t>по адресу: Российская Федерация, г. Москва, ул. Генерала Дорохова, вл. 15а, сооружение 1</t>
  </si>
  <si>
    <t>Насос подачи воды на I ступень фильтрации Q=52,8л/с; Н=23,5мN=25кВт (22кВт)</t>
  </si>
  <si>
    <t>Насос подачи воды на Ш и 1У ступень фильтрации Q=52,8л/с; H=21м;N=23кВт (20кВт)</t>
  </si>
  <si>
    <t>Насос подачи воды на гидросмыв осадка Q=73,3л/с; H=20м;N=25кВт (22кВт)</t>
  </si>
  <si>
    <t>Насос подачи воды на промывку 1 и П ступени Q=61,6л/с; H=28м;N=34кВт (30кВт)</t>
  </si>
  <si>
    <t>Насос подачи воды на приготовление реагентов Q=2,5л/с; H=19,4м;N=2,3кВт (1,5кВт)</t>
  </si>
  <si>
    <t>Насос подачи воды на промывку Хубера в ОС2 Q=2,5л/с; H=30,2м;N=3,9кВт (3,1кВт)</t>
  </si>
  <si>
    <t>Насос удаления осадка из приямков, стационарный Q=8л/с; H=29м;N=8,7кВт (7,5кВт)</t>
  </si>
  <si>
    <t>Насос удаления осадка из приямков переносной Q=8л/с; H=29,5м;N=5,5кВт</t>
  </si>
  <si>
    <t>Решетка мусороудерживающая 1300х1150</t>
  </si>
  <si>
    <t>Затвор щитовой глубинный 1000х1000 с подвеской Н=4700</t>
  </si>
  <si>
    <t>Затвор щитовой глубинный 1000х1000 с подвеской Н=7100</t>
  </si>
  <si>
    <t>Щелевая перегородка 2300х7100</t>
  </si>
  <si>
    <t>Задвижки чугунные с обрезиненным клином невидвижным шпинделем, фланцевые, для холодной воды МЗВ Д-300мм</t>
  </si>
  <si>
    <t>SE1.100.200.220.4.52M.C.N51.D</t>
  </si>
  <si>
    <t>SE1.100.200.200.4.52M.C.N51.D</t>
  </si>
  <si>
    <t>SE1.100.125.300.4.62M.S.314G.N..D</t>
  </si>
  <si>
    <t>SEG 40.15.2.50В</t>
  </si>
  <si>
    <t>SEG 40.31.2.50В</t>
  </si>
  <si>
    <t>SLV 80.80.75.2.5.D</t>
  </si>
  <si>
    <t>DPK 15.80.55.5.5OD</t>
  </si>
  <si>
    <t>ЗЩГ-1,0-1,0-4,85</t>
  </si>
  <si>
    <t>ЗЩГ-1,0-1,0-7,25</t>
  </si>
  <si>
    <t>ПЩ-2300х7100</t>
  </si>
  <si>
    <t xml:space="preserve">Раздел: технологическое оборудование подземной части </t>
  </si>
  <si>
    <t>Насос подачи 5% раствора коагулянта 187,5л/с 0,24кВт</t>
  </si>
  <si>
    <t>Насос подачи 0,1% раствора флокулянта 200л/с 0,24кВт</t>
  </si>
  <si>
    <t>Насос повысительный Q=10л/с; H=48,3м;N=2,2кВт (4,0кВт)</t>
  </si>
  <si>
    <t>Насос подачи воды на П ступень (сухая установка) Q=52,8л/с; H=6,74м;N1=6,5кВт (N2=5,5кВт)</t>
  </si>
  <si>
    <t>Компрессор 675м3/ч,50кПа,Р1=12.7кВт,Р2=15кВт</t>
  </si>
  <si>
    <t>Комплекс для обезвоживания осадка                         Шнековый пресс                                                Мешалка для бака осадка емк.2м3,1,1кВт Двухкамерная флокуляционная установка Дозирующий насос                                          Компрессор                                                      Контейнер для раствора полиэлектролита</t>
  </si>
  <si>
    <t>Кран электрический подвесной г/п 1,0т; Н подъема =20м, длина-10,8,пролет 9м N=2,62кВт</t>
  </si>
  <si>
    <t>Кран электрический подвесной г/п 2,0т; Н подъема =20м, длина-10,8,пролет 9м N=2,81кВт</t>
  </si>
  <si>
    <t>Кран электрический подвесной г/п 3,2т; Н подъема =20м, длина-10,8,пролет 9м N=6,61кВт</t>
  </si>
  <si>
    <t>Счетчик расходомер с сетевым питанием 220В с выходом токовым сигналом 4-20мА</t>
  </si>
  <si>
    <t>Фильтр безнапорный осветительный I ступени, 2400х3700 Н=3100 с загрузкой</t>
  </si>
  <si>
    <t>Фильтр безнапорный осветительный I ступени, 2400х3700 Н=3700 с загрузкой</t>
  </si>
  <si>
    <t>Модуль фильтрующий цилиндрический картридж К-0,25-1,25-К</t>
  </si>
  <si>
    <t>Бак промежуточный Д-2500,Н=3300</t>
  </si>
  <si>
    <t>Бак расходный для 5% раствора коагулянта вместимость 4,5м3 Д-2000,Н=1680 с комплектом для перелив и опорожнения</t>
  </si>
  <si>
    <t>Бак расходный для 0,1% раствора флокулянта вместимость 4,5м3 Д-2000,Н=1680 с комплектом для перелива и опорожнения</t>
  </si>
  <si>
    <t>Узел ввода коагулянта в трубопровод DN300</t>
  </si>
  <si>
    <t>Барботер DN25</t>
  </si>
  <si>
    <t>Тележка грузоперевозочная</t>
  </si>
  <si>
    <t>Шайба дроссельная</t>
  </si>
  <si>
    <t>DME 375-10 AR-SS/E/SS-F-1 1 CX</t>
  </si>
  <si>
    <t>SE1.100.150.55.4.51.D</t>
  </si>
  <si>
    <t>DT65/102</t>
  </si>
  <si>
    <t>1,0-10,8-9-20-380</t>
  </si>
  <si>
    <t>2,0-10,8-9-20-380 ДГ2-2Т1-1к-В-0,35</t>
  </si>
  <si>
    <t>3,2-10,8-9-20-380 ДГ2-2Т1-1к-В-0,35</t>
  </si>
  <si>
    <t>РМ-5-Т-300-В-ПР/ИБ/ВУ0-0-ФЛ-0-1</t>
  </si>
  <si>
    <t>ФБО-П2,4х3,7</t>
  </si>
  <si>
    <t>МФЦ-7</t>
  </si>
  <si>
    <t>КС1,5-6</t>
  </si>
  <si>
    <t>КО 1,5</t>
  </si>
  <si>
    <t>БП-2,5-3,3</t>
  </si>
  <si>
    <t>РХ-4,5</t>
  </si>
  <si>
    <t>ТС 300</t>
  </si>
  <si>
    <t>ТС 400</t>
  </si>
  <si>
    <t>Б-25</t>
  </si>
  <si>
    <t xml:space="preserve">SE1.110.200.220.4.52M.C.N.51D </t>
  </si>
  <si>
    <t>SE1.110.200.200.4.52M.C.N.51D</t>
  </si>
  <si>
    <t>S1.100.125.300.4.62M.S.314.G.N.D</t>
  </si>
  <si>
    <t xml:space="preserve"> SEG40.15.2.50B</t>
  </si>
  <si>
    <t xml:space="preserve">SEG40.31.2.50B </t>
  </si>
  <si>
    <t xml:space="preserve"> DPK.15.80.55.5OD</t>
  </si>
  <si>
    <t>Насос произв. 52,8 л/с мощн. 25кВт в компл. с кабелем L=15м (резерв на складе)</t>
  </si>
  <si>
    <t>Насос произв. 52,8 л/с мощн. 23кВт в компл. с кабелем L=15м (резерв на складе)</t>
  </si>
  <si>
    <t>Насос произв. 61,6 л/с мощн. 34кВт в компл. с кабелем L=15м (резерв на складе)</t>
  </si>
  <si>
    <t>Насос произв. 2,5 л/с мощн. 2,3кВт в компл. с кабелем L=15м (резерв на складе)</t>
  </si>
  <si>
    <t>Насос произв. 2,5 л/с мощн. 3,9кВт в компл. с кабелем L=15м (резерв на складе)</t>
  </si>
  <si>
    <t>Насос произв. 8,0 л/с мощн. 8,7кВт в компл. с кабелем L=15м (резерв на складе)</t>
  </si>
  <si>
    <t>Насос произв. 8,0 л/с мощн. 5,5кВт в компл. с кабелем L=15м (резерв на складе)</t>
  </si>
  <si>
    <t>Контейнер для раствора полиэлектролита емк.1000л</t>
  </si>
  <si>
    <t>ЕВРОКУБ 1000</t>
  </si>
  <si>
    <t>УДВ-18А700НО-300-БП</t>
  </si>
  <si>
    <t>Комплекс для обеззараживания</t>
  </si>
  <si>
    <t>AVK 15-100-420160013</t>
  </si>
  <si>
    <t xml:space="preserve"> AVK 15-150-420160013</t>
  </si>
  <si>
    <t>AVK 15-300-420160015</t>
  </si>
  <si>
    <t>AVK 15-400-42016001</t>
  </si>
  <si>
    <t>AVK 756-0400-106</t>
  </si>
  <si>
    <t>МЗВ (30Ч39Р)</t>
  </si>
  <si>
    <t>Задвижка короткая, диам. 100мм, РУ10, с электроприводом AUMA SA10.1</t>
  </si>
  <si>
    <t>Задвижка короткая, диам. 400мм, РУ10, с электроприводом AUMA SA14.5</t>
  </si>
  <si>
    <t>Задвижка короткая, диам. 150мм, РУ10, с электроприводом AUMA SA10.1</t>
  </si>
  <si>
    <t>Задвижка короткая, диам. 300мм, РУ10, с электроприводом AUMA SA10.1</t>
  </si>
  <si>
    <t>Затвор дисковый поворотный диам. 400 мм, РУ10 с электроприводом</t>
  </si>
  <si>
    <t>Задвижки чугунные с обрезиненным клином невидвижным шпинделем, фланцевые, для холодной воды, давление 1,0 (10) МПА (КГС/СМ2), диаметр 300 мм</t>
  </si>
  <si>
    <t>ВРУ1. Щит вводно-распределительный из 4 панелей 2000х3800х450</t>
  </si>
  <si>
    <t>Счетчик коммерческого учета трансформаторного включения, с испытательной коробкой-380В</t>
  </si>
  <si>
    <t>ЩУС. Шкаф управления и сигнализации из 4-х панелей</t>
  </si>
  <si>
    <t>ШУР. Шкаф управления механизмами реагентного хозяйства</t>
  </si>
  <si>
    <t>ШУФ1…ШУФ18. Шкаф управления задвижками фильтров I и II ступени. Шкаф управления насосами подачи стоков на 1 ступень фильтрации на размыв осадка</t>
  </si>
  <si>
    <t>№1.1…№1.2; №1.3…№1.4 1ШУН ; ШУН1 шкаф управления насосами подачи стоков на II ступень фильтрации</t>
  </si>
  <si>
    <t>№2.1…№2.2;2ШУН ; шкаф управления насосами подачи стоков на III и IV ступень фильтрации</t>
  </si>
  <si>
    <t>№3.1…№3.2;3ШУН; шкаф управления насосом подачи воды на промывку фильтров</t>
  </si>
  <si>
    <t>2000х2400х400</t>
  </si>
  <si>
    <t>1000х700х250</t>
  </si>
  <si>
    <t>1400х600х450</t>
  </si>
  <si>
    <t>1000х600х400</t>
  </si>
  <si>
    <t>№4.1…№4.2; 4ШУН; шкаф управления наоссами подачи технической воды для промывки хубера</t>
  </si>
  <si>
    <t>№4.3…№4.4;ШУН2; шкаф управления 2-мя повысительными насосами</t>
  </si>
  <si>
    <t>№9,№10 ШУ1 Ящик управления однофидерный</t>
  </si>
  <si>
    <t>12Я Ящик управления 1-ним насосом откачки осадка</t>
  </si>
  <si>
    <t>131Я…13-3Я ящик управления насосом откачки осадка</t>
  </si>
  <si>
    <t>14-1Я…14-3Я шкаф управления задвижками переключения</t>
  </si>
  <si>
    <t>15ШУ;16ШУ</t>
  </si>
  <si>
    <t>КШФ1;КШФ2 Клемный шкаф на 40 клемм</t>
  </si>
  <si>
    <t>18-1Я…21-3Я Ящик с рубильником трехфазный</t>
  </si>
  <si>
    <t>19КМ1 пускатель магнитный нереверсный с кнопками Пуск; Стоп; сигнальной лампой</t>
  </si>
  <si>
    <t>19Q1 выключатель путевой</t>
  </si>
  <si>
    <t>Ящик трехфазный</t>
  </si>
  <si>
    <t>Щиток автоматического переключения</t>
  </si>
  <si>
    <t>Сирена</t>
  </si>
  <si>
    <t>1000х800х400</t>
  </si>
  <si>
    <t>600х500х4000</t>
  </si>
  <si>
    <t>Я5110-3474</t>
  </si>
  <si>
    <t>300х400х250</t>
  </si>
  <si>
    <t>600х400х250</t>
  </si>
  <si>
    <t>ПМ12-025-230У2</t>
  </si>
  <si>
    <t>ВП16Г236131</t>
  </si>
  <si>
    <t>ЯВШЗ-31-1</t>
  </si>
  <si>
    <t>ЩАП-33</t>
  </si>
  <si>
    <t>СС-1</t>
  </si>
  <si>
    <t>Выключатели автоматические 2-х полюсные на ток до 63 А тип ВА 61-29</t>
  </si>
  <si>
    <t xml:space="preserve"> (№4.1…4.2 3ШУН 1000х800х400)</t>
  </si>
  <si>
    <t>Шкаф управления насосами подачи воды на промывку фильтров, мощн. 34 квт, с устройством плавного пуска</t>
  </si>
  <si>
    <t xml:space="preserve">Шкаф управления насосами промывки хубера мощн. 2,2 кВт, исп 1Р54 </t>
  </si>
  <si>
    <t>(№7,№8 ШУ1 600х500х250)</t>
  </si>
  <si>
    <t xml:space="preserve">Шкаф управления 2-мя компрессорами, исп. 1Р54, мощн. 15 кВт ШУ2 </t>
  </si>
  <si>
    <t xml:space="preserve">Шкаф управления 2-мя насосами подачи стоков на II ступень, исп. 1Р54, мощн. 6,4 кВт 2 ШУН </t>
  </si>
  <si>
    <t>800х600х250</t>
  </si>
  <si>
    <t xml:space="preserve">Шкаф управления вентилящией исп. 1Р30 </t>
  </si>
  <si>
    <t>Итого по пп. 1-28</t>
  </si>
  <si>
    <t>Блок распределения и управления  (устройство сопряжения с СОУЭ)</t>
  </si>
  <si>
    <t>Приемник 3-х програмный</t>
  </si>
  <si>
    <t>БРУСР-М</t>
  </si>
  <si>
    <t>ЛИРА РП248</t>
  </si>
  <si>
    <t>Коробка телефонная распределительная на 20 пар</t>
  </si>
  <si>
    <t xml:space="preserve">Аналоговый телефонный аппарат </t>
  </si>
  <si>
    <t>Доводчик</t>
  </si>
  <si>
    <t>Электрозамок</t>
  </si>
  <si>
    <t>ИПР со сдвоенной группой контактов. Многораз.элемент.ключ и крепеж в комплекте Цвет-зеленый "Выход"</t>
  </si>
  <si>
    <t>CVD-4MTN</t>
  </si>
  <si>
    <t>ACV-305</t>
  </si>
  <si>
    <t xml:space="preserve">ТS83 с усилением EN6 </t>
  </si>
  <si>
    <t>ML-194K.01</t>
  </si>
  <si>
    <t>MCP4A-G00000SF</t>
  </si>
  <si>
    <t>Уличная камера</t>
  </si>
  <si>
    <t>Цифровой видеоригестратор (16 каналов)</t>
  </si>
  <si>
    <t>Жесткий диск</t>
  </si>
  <si>
    <t>Видеомонитор 21*</t>
  </si>
  <si>
    <t>Источник бесперебойного питания 220В,750VA</t>
  </si>
  <si>
    <t>LTV-CDH-B600L-V2?8-12</t>
  </si>
  <si>
    <t>LTV-DVR-1630HV</t>
  </si>
  <si>
    <t>Seagate 2TB</t>
  </si>
  <si>
    <t>Samsung</t>
  </si>
  <si>
    <t>SUA750RM11U</t>
  </si>
  <si>
    <t>Прибор приемно-контрольный охранно-пожарный</t>
  </si>
  <si>
    <t>Информатор телефонный</t>
  </si>
  <si>
    <t>Аккумулятор 12В, 7А/Ч</t>
  </si>
  <si>
    <t>Пульт контроля управления</t>
  </si>
  <si>
    <t xml:space="preserve"> С2000-М</t>
  </si>
  <si>
    <t>СИГНАЛ-20П (SMD)</t>
  </si>
  <si>
    <t xml:space="preserve">С2000-ИТ </t>
  </si>
  <si>
    <t xml:space="preserve"> С2000-СП </t>
  </si>
  <si>
    <t xml:space="preserve">СКАТ-1200 </t>
  </si>
  <si>
    <t>Итого по пп. 1-22</t>
  </si>
  <si>
    <t>АПК-ИННОВЕНТ-05-86ИК-416В-РВ-М</t>
  </si>
  <si>
    <t xml:space="preserve">УО-ИННОВЕНТ 40-00 (П1/П1А) </t>
  </si>
  <si>
    <t>АПК-ИННОВЕНТ-05-2,5-2ИК-37В-РВ-М</t>
  </si>
  <si>
    <t xml:space="preserve"> УО-ИННОВЕНТ 25-00 (П2/П2А) </t>
  </si>
  <si>
    <t>АПК-ИННОВЕНТ-1,6-2ИКМШ</t>
  </si>
  <si>
    <t>В-ИННОВЕНТ-1,6-2ИКМШ</t>
  </si>
  <si>
    <t xml:space="preserve"> САИН-В-В2-11/1000-М1 (П1/П1А)</t>
  </si>
  <si>
    <t xml:space="preserve">PANASONIC CS-C18HKD </t>
  </si>
  <si>
    <t>Агрегат приточный канального типа произв. 23600м3/час в комплекте с гибкими вставками (3 шт.) (П1/П1А)</t>
  </si>
  <si>
    <t>Агрегат приточный канального типа произв. 2200м3/час в комплекте с гибкими вставками (3 шт.) (П2/П2А)</t>
  </si>
  <si>
    <t>Агрегат приточный канального типа произв. 330м3/час в комплекте с гибкими вставками (1 шт.) и шумоглушителем (П3)</t>
  </si>
  <si>
    <t>Агрегат вытяжной канального типа произв. 300м3/час в комплекте с гибкими вставками (2 шт.) и шумоглушителями ГШП 1,6 (2 шт.) (В5)</t>
  </si>
  <si>
    <t>Частотный преобразователь (П3,В5)</t>
  </si>
  <si>
    <t>Кондиционеры автономные (Сплит Системы)</t>
  </si>
  <si>
    <t>Итого по пп. 1-9</t>
  </si>
  <si>
    <t>ФР-7Н УХЛ</t>
  </si>
  <si>
    <t>Фотовыключатели, фотореле (ФР-1)</t>
  </si>
  <si>
    <t>RTR-E-6121</t>
  </si>
  <si>
    <t xml:space="preserve"> ГРУНДФОС</t>
  </si>
  <si>
    <t>ОВЕН ТРМ-138</t>
  </si>
  <si>
    <t xml:space="preserve">САУ-М6 </t>
  </si>
  <si>
    <t>°</t>
  </si>
  <si>
    <t>Термометры биметалические в алюминиевом корпусе типА 5001 с гильзой (60 мм), диаметр шкалы 80 мм, длина штока 60 мм, диапозон от 0 до 200° С</t>
  </si>
  <si>
    <t>Датчик температуры</t>
  </si>
  <si>
    <t>Манометры показывающие для измерения избыточного давления в пылебрызгозащищенном исполнении МП-4У, класс точности 1,5, давление1 мПа</t>
  </si>
  <si>
    <t>Манометр сигнализирующий ДМ 2010 СГ</t>
  </si>
  <si>
    <t>Разделитель мембранный РМ 5319</t>
  </si>
  <si>
    <t>Приборы устанавливаемые на резьбовых соединениях</t>
  </si>
  <si>
    <t>Реле уровня поплавковое</t>
  </si>
  <si>
    <t>Измерительный преобразователь гидростатического давления ЗОНД-10-ГД модель 1212</t>
  </si>
  <si>
    <t>Универсальный измерительный регулятор восьмиканальный с токовым сигналом 4-20 МА, со встроенным интерфейсом RS-485</t>
  </si>
  <si>
    <t>Датчик-реле уровня</t>
  </si>
  <si>
    <t>Итого по пп. 1-33</t>
  </si>
  <si>
    <t>Камера воздухоотделительная (смешения) Ф1500,Н=600</t>
  </si>
  <si>
    <t>Титул: № 155519</t>
  </si>
  <si>
    <t>оборудования очистного сооружения №2 в составе законченного строительством объекта: Транспортная развязка на пересечении Аминьевского шоссе с ул. Генерала Дорохова. Этап № 2 (Очистные сооружения № 1, № 2):                                                                                         Этап № 5 (Съезд на ул. Генерала Дорохова)</t>
  </si>
  <si>
    <t>оборудования очистного сооружения №1 в составе законченного строительством объекта: Транспортная развязка на пересечении Аминьевского шоссе с ул. Генерала Дорохова. Этап № 2 (Очистные сооружения № 1, № 2):                                                                                         Этап № 5 (Съезд на ул. Генерала Дорохова)</t>
  </si>
</sst>
</file>

<file path=xl/styles.xml><?xml version="1.0" encoding="utf-8"?>
<styleSheet xmlns="http://schemas.openxmlformats.org/spreadsheetml/2006/main">
  <numFmts count="7">
    <numFmt numFmtId="8" formatCode="#,##0.00\ &quot;₽&quot;;[Red]\-#,##0.00\ &quot;₽&quot;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&quot;р.&quot;"/>
    <numFmt numFmtId="167" formatCode="#,##0.00\ &quot;₽&quot;"/>
    <numFmt numFmtId="168" formatCode="0.0"/>
  </numFmts>
  <fonts count="3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u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0" fillId="0" borderId="0"/>
  </cellStyleXfs>
  <cellXfs count="465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top"/>
    </xf>
    <xf numFmtId="1" fontId="3" fillId="0" borderId="0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164" fontId="8" fillId="0" borderId="0" xfId="1" applyFont="1" applyFill="1"/>
    <xf numFmtId="166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1" applyFont="1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1" fontId="2" fillId="0" borderId="0" xfId="0" applyNumberFormat="1" applyFont="1" applyFill="1" applyBorder="1" applyAlignment="1" applyProtection="1">
      <alignment vertical="top"/>
    </xf>
    <xf numFmtId="164" fontId="8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top"/>
    </xf>
    <xf numFmtId="166" fontId="8" fillId="0" borderId="0" xfId="0" applyNumberFormat="1" applyFont="1" applyFill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8" fillId="0" borderId="0" xfId="1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/>
    <xf numFmtId="49" fontId="2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/>
    <xf numFmtId="167" fontId="1" fillId="0" borderId="0" xfId="0" applyNumberFormat="1" applyFont="1" applyFill="1" applyBorder="1" applyAlignment="1" applyProtection="1">
      <alignment horizontal="center" vertical="top"/>
    </xf>
    <xf numFmtId="167" fontId="3" fillId="0" borderId="0" xfId="0" applyNumberFormat="1" applyFont="1" applyFill="1" applyBorder="1" applyAlignment="1" applyProtection="1">
      <alignment horizontal="center" vertical="top"/>
    </xf>
    <xf numFmtId="167" fontId="3" fillId="0" borderId="0" xfId="0" applyNumberFormat="1" applyFont="1" applyFill="1" applyBorder="1" applyAlignment="1" applyProtection="1">
      <alignment vertical="top"/>
    </xf>
    <xf numFmtId="167" fontId="1" fillId="0" borderId="0" xfId="0" applyNumberFormat="1" applyFont="1" applyFill="1" applyBorder="1" applyAlignment="1" applyProtection="1">
      <alignment vertical="top"/>
    </xf>
    <xf numFmtId="167" fontId="1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165" fontId="8" fillId="0" borderId="5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5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vertical="center"/>
    </xf>
    <xf numFmtId="2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Alignment="1">
      <alignment vertical="top"/>
    </xf>
    <xf numFmtId="0" fontId="13" fillId="0" borderId="0" xfId="0" applyFont="1"/>
    <xf numFmtId="49" fontId="16" fillId="0" borderId="0" xfId="0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/>
    <xf numFmtId="0" fontId="15" fillId="0" borderId="0" xfId="0" applyFont="1" applyFill="1" applyAlignment="1">
      <alignment horizontal="left"/>
    </xf>
    <xf numFmtId="2" fontId="17" fillId="0" borderId="0" xfId="0" applyNumberFormat="1" applyFont="1"/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2" fontId="17" fillId="0" borderId="0" xfId="0" applyNumberFormat="1" applyFont="1" applyFill="1"/>
    <xf numFmtId="0" fontId="18" fillId="0" borderId="0" xfId="0" applyFont="1" applyFill="1" applyAlignment="1">
      <alignment horizontal="right" vertical="center" wrapText="1"/>
    </xf>
    <xf numFmtId="0" fontId="17" fillId="0" borderId="0" xfId="0" applyFont="1" applyFill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 applyFill="1" applyAlignment="1">
      <alignment vertical="center" wrapText="1"/>
    </xf>
    <xf numFmtId="167" fontId="19" fillId="0" borderId="0" xfId="0" applyNumberFormat="1" applyFont="1" applyFill="1"/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2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2" fontId="21" fillId="0" borderId="0" xfId="0" applyNumberFormat="1" applyFont="1"/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8" fontId="24" fillId="0" borderId="1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/>
    </xf>
    <xf numFmtId="8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7" fontId="23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/>
    <xf numFmtId="49" fontId="23" fillId="0" borderId="2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64" fontId="8" fillId="2" borderId="0" xfId="1" applyFont="1" applyFill="1"/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/>
    <xf numFmtId="2" fontId="26" fillId="0" borderId="0" xfId="0" applyNumberFormat="1" applyFont="1" applyFill="1"/>
    <xf numFmtId="0" fontId="26" fillId="0" borderId="0" xfId="0" applyFont="1" applyFill="1"/>
    <xf numFmtId="2" fontId="26" fillId="0" borderId="0" xfId="0" applyNumberFormat="1" applyFont="1"/>
    <xf numFmtId="49" fontId="29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49" fontId="30" fillId="0" borderId="1" xfId="0" applyNumberFormat="1" applyFont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43" fontId="8" fillId="0" borderId="0" xfId="0" applyNumberFormat="1" applyFont="1" applyFill="1"/>
    <xf numFmtId="43" fontId="8" fillId="2" borderId="0" xfId="0" applyNumberFormat="1" applyFont="1" applyFill="1"/>
    <xf numFmtId="167" fontId="31" fillId="0" borderId="8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/>
    </xf>
    <xf numFmtId="8" fontId="31" fillId="0" borderId="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 horizontal="right" vertical="center" wrapText="1"/>
    </xf>
    <xf numFmtId="0" fontId="26" fillId="0" borderId="0" xfId="0" applyFont="1" applyFill="1" applyAlignment="1"/>
    <xf numFmtId="0" fontId="27" fillId="0" borderId="0" xfId="0" applyFont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2" fontId="26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167" fontId="29" fillId="0" borderId="0" xfId="0" applyNumberFormat="1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/>
    <xf numFmtId="0" fontId="29" fillId="0" borderId="0" xfId="0" applyNumberFormat="1" applyFont="1" applyFill="1" applyBorder="1" applyAlignment="1" applyProtection="1">
      <alignment horizontal="left" vertical="center"/>
    </xf>
    <xf numFmtId="167" fontId="29" fillId="0" borderId="0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>
      <alignment horizontal="left" vertical="top"/>
    </xf>
    <xf numFmtId="49" fontId="29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top"/>
    </xf>
    <xf numFmtId="167" fontId="29" fillId="0" borderId="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/>
    <xf numFmtId="167" fontId="31" fillId="0" borderId="0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>
      <alignment vertical="top"/>
    </xf>
    <xf numFmtId="1" fontId="29" fillId="0" borderId="0" xfId="0" applyNumberFormat="1" applyFont="1" applyFill="1" applyBorder="1" applyAlignment="1" applyProtection="1">
      <alignment horizontal="center" vertical="top"/>
    </xf>
    <xf numFmtId="49" fontId="29" fillId="0" borderId="0" xfId="0" applyNumberFormat="1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vertical="top"/>
    </xf>
    <xf numFmtId="167" fontId="37" fillId="0" borderId="0" xfId="0" applyNumberFormat="1" applyFont="1" applyFill="1" applyBorder="1" applyAlignment="1" applyProtection="1">
      <alignment vertical="top"/>
    </xf>
    <xf numFmtId="0" fontId="37" fillId="0" borderId="0" xfId="0" applyNumberFormat="1" applyFont="1" applyFill="1" applyBorder="1" applyAlignment="1" applyProtection="1">
      <alignment horizontal="center" vertical="top"/>
    </xf>
    <xf numFmtId="1" fontId="37" fillId="0" borderId="0" xfId="0" applyNumberFormat="1" applyFont="1" applyFill="1" applyBorder="1" applyAlignment="1" applyProtection="1">
      <alignment vertical="top"/>
    </xf>
    <xf numFmtId="49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167" fontId="37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/>
    </xf>
    <xf numFmtId="167" fontId="36" fillId="0" borderId="0" xfId="0" applyNumberFormat="1" applyFont="1" applyFill="1" applyAlignment="1">
      <alignment horizontal="left"/>
    </xf>
    <xf numFmtId="49" fontId="37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top"/>
    </xf>
    <xf numFmtId="167" fontId="36" fillId="0" borderId="0" xfId="0" applyNumberFormat="1" applyFont="1" applyFill="1" applyBorder="1" applyAlignment="1" applyProtection="1">
      <alignment horizontal="center" vertical="top"/>
    </xf>
    <xf numFmtId="0" fontId="36" fillId="0" borderId="0" xfId="0" applyFont="1" applyFill="1"/>
    <xf numFmtId="167" fontId="36" fillId="0" borderId="0" xfId="0" applyNumberFormat="1" applyFont="1" applyFill="1"/>
    <xf numFmtId="0" fontId="3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/>
    <xf numFmtId="167" fontId="38" fillId="0" borderId="0" xfId="0" applyNumberFormat="1" applyFont="1" applyFill="1"/>
    <xf numFmtId="0" fontId="38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top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167" fontId="29" fillId="2" borderId="1" xfId="0" applyNumberFormat="1" applyFont="1" applyFill="1" applyBorder="1" applyAlignment="1">
      <alignment horizontal="center" vertical="center"/>
    </xf>
    <xf numFmtId="8" fontId="30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8" fontId="29" fillId="2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8" fontId="31" fillId="2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67" fontId="31" fillId="2" borderId="1" xfId="0" applyNumberFormat="1" applyFont="1" applyFill="1" applyBorder="1" applyAlignment="1">
      <alignment horizontal="center" vertical="center" wrapText="1"/>
    </xf>
    <xf numFmtId="8" fontId="30" fillId="5" borderId="1" xfId="0" applyNumberFormat="1" applyFont="1" applyFill="1" applyBorder="1" applyAlignment="1">
      <alignment horizontal="center" vertical="center"/>
    </xf>
    <xf numFmtId="8" fontId="30" fillId="4" borderId="1" xfId="0" applyNumberFormat="1" applyFont="1" applyFill="1" applyBorder="1" applyAlignment="1">
      <alignment horizontal="center" vertical="center"/>
    </xf>
    <xf numFmtId="8" fontId="29" fillId="5" borderId="1" xfId="0" applyNumberFormat="1" applyFont="1" applyFill="1" applyBorder="1" applyAlignment="1">
      <alignment horizontal="center" vertical="center"/>
    </xf>
    <xf numFmtId="167" fontId="31" fillId="5" borderId="4" xfId="0" applyNumberFormat="1" applyFont="1" applyFill="1" applyBorder="1" applyAlignment="1">
      <alignment horizontal="center" vertical="center" wrapText="1"/>
    </xf>
    <xf numFmtId="8" fontId="31" fillId="5" borderId="1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167" fontId="31" fillId="4" borderId="4" xfId="0" applyNumberFormat="1" applyFont="1" applyFill="1" applyBorder="1" applyAlignment="1">
      <alignment horizontal="center" vertical="center" wrapText="1"/>
    </xf>
    <xf numFmtId="167" fontId="31" fillId="5" borderId="8" xfId="0" applyNumberFormat="1" applyFont="1" applyFill="1" applyBorder="1" applyAlignment="1">
      <alignment horizontal="center" vertical="center" wrapText="1"/>
    </xf>
    <xf numFmtId="167" fontId="31" fillId="5" borderId="1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164" fontId="15" fillId="0" borderId="0" xfId="1" applyFont="1" applyFill="1"/>
    <xf numFmtId="164" fontId="29" fillId="0" borderId="0" xfId="1" applyFont="1" applyFill="1" applyAlignment="1">
      <alignment horizontal="center" vertical="center"/>
    </xf>
    <xf numFmtId="164" fontId="29" fillId="2" borderId="0" xfId="1" applyFont="1" applyFill="1" applyAlignment="1">
      <alignment horizontal="center" vertical="center"/>
    </xf>
    <xf numFmtId="164" fontId="29" fillId="0" borderId="0" xfId="1" applyFont="1" applyFill="1" applyBorder="1" applyAlignment="1">
      <alignment horizontal="center" vertical="center"/>
    </xf>
    <xf numFmtId="167" fontId="31" fillId="5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1" fillId="4" borderId="1" xfId="0" applyNumberFormat="1" applyFont="1" applyFill="1" applyBorder="1" applyAlignment="1">
      <alignment horizontal="center" vertical="center" wrapText="1"/>
    </xf>
    <xf numFmtId="167" fontId="29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9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top"/>
    </xf>
    <xf numFmtId="0" fontId="28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167" fontId="29" fillId="4" borderId="1" xfId="0" applyNumberFormat="1" applyFont="1" applyFill="1" applyBorder="1" applyAlignment="1">
      <alignment horizontal="center" vertical="center"/>
    </xf>
    <xf numFmtId="8" fontId="29" fillId="4" borderId="1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 wrapText="1"/>
    </xf>
    <xf numFmtId="8" fontId="31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167" fontId="31" fillId="4" borderId="8" xfId="0" applyNumberFormat="1" applyFont="1" applyFill="1" applyBorder="1" applyAlignment="1">
      <alignment horizontal="center" vertical="center" wrapText="1"/>
    </xf>
    <xf numFmtId="167" fontId="31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23" fillId="0" borderId="0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wrapText="1"/>
    </xf>
    <xf numFmtId="0" fontId="18" fillId="0" borderId="0" xfId="0" applyFont="1" applyFill="1" applyAlignment="1">
      <alignment horizontal="right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Fill="1" applyAlignment="1">
      <alignment horizontal="left"/>
    </xf>
    <xf numFmtId="0" fontId="27" fillId="0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49" fontId="31" fillId="4" borderId="3" xfId="0" applyNumberFormat="1" applyFont="1" applyFill="1" applyBorder="1" applyAlignment="1">
      <alignment horizontal="center" vertical="center" wrapText="1"/>
    </xf>
    <xf numFmtId="49" fontId="31" fillId="4" borderId="5" xfId="0" applyNumberFormat="1" applyFont="1" applyFill="1" applyBorder="1" applyAlignment="1">
      <alignment horizontal="center" vertical="center" wrapText="1"/>
    </xf>
    <xf numFmtId="0" fontId="32" fillId="4" borderId="5" xfId="0" applyFont="1" applyFill="1" applyBorder="1" applyAlignment="1"/>
    <xf numFmtId="0" fontId="32" fillId="4" borderId="2" xfId="0" applyFont="1" applyFill="1" applyBorder="1" applyAlignment="1"/>
    <xf numFmtId="49" fontId="29" fillId="4" borderId="3" xfId="0" applyNumberFormat="1" applyFont="1" applyFill="1" applyBorder="1" applyAlignment="1">
      <alignment vertical="center" wrapText="1"/>
    </xf>
    <xf numFmtId="0" fontId="26" fillId="4" borderId="5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29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/>
    <xf numFmtId="0" fontId="29" fillId="0" borderId="0" xfId="0" applyFont="1" applyFill="1" applyAlignment="1">
      <alignment horizontal="left" wrapText="1"/>
    </xf>
    <xf numFmtId="0" fontId="29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top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/>
    <xf numFmtId="0" fontId="32" fillId="0" borderId="11" xfId="0" applyFont="1" applyBorder="1" applyAlignment="1"/>
    <xf numFmtId="49" fontId="29" fillId="0" borderId="3" xfId="0" applyNumberFormat="1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4" borderId="7" xfId="0" applyNumberFormat="1" applyFont="1" applyFill="1" applyBorder="1" applyAlignment="1">
      <alignment horizontal="center" vertical="center" wrapText="1"/>
    </xf>
    <xf numFmtId="0" fontId="32" fillId="4" borderId="7" xfId="0" applyFont="1" applyFill="1" applyBorder="1" applyAlignment="1"/>
    <xf numFmtId="0" fontId="32" fillId="4" borderId="11" xfId="0" applyFont="1" applyFill="1" applyBorder="1" applyAlignment="1"/>
    <xf numFmtId="49" fontId="29" fillId="4" borderId="3" xfId="0" applyNumberFormat="1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49" fontId="31" fillId="4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/>
    <xf numFmtId="49" fontId="29" fillId="4" borderId="1" xfId="0" applyNumberFormat="1" applyFont="1" applyFill="1" applyBorder="1" applyAlignment="1">
      <alignment vertical="center"/>
    </xf>
    <xf numFmtId="0" fontId="26" fillId="4" borderId="1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3"/>
  <sheetViews>
    <sheetView view="pageBreakPreview" topLeftCell="A18" zoomScale="70" zoomScaleNormal="80" zoomScaleSheetLayoutView="70" workbookViewId="0">
      <selection activeCell="A39" sqref="A39:O39"/>
    </sheetView>
  </sheetViews>
  <sheetFormatPr defaultColWidth="9.140625" defaultRowHeight="15.75" outlineLevelCol="1"/>
  <cols>
    <col min="1" max="1" width="6.85546875" style="55" customWidth="1"/>
    <col min="2" max="2" width="72" style="7" customWidth="1"/>
    <col min="3" max="3" width="29.140625" style="7" customWidth="1"/>
    <col min="4" max="4" width="11.140625" style="8" bestFit="1" customWidth="1" outlineLevel="1"/>
    <col min="5" max="5" width="13" style="65" customWidth="1" outlineLevel="1"/>
    <col min="6" max="6" width="15.85546875" style="8" customWidth="1" outlineLevel="1"/>
    <col min="7" max="7" width="14.7109375" style="8" customWidth="1" outlineLevel="1"/>
    <col min="8" max="8" width="22.85546875" style="49" bestFit="1" customWidth="1"/>
    <col min="9" max="9" width="20.85546875" style="49" customWidth="1"/>
    <col min="10" max="10" width="20" style="49" customWidth="1" outlineLevel="1"/>
    <col min="11" max="11" width="18.85546875" style="49" customWidth="1" outlineLevel="1"/>
    <col min="12" max="12" width="19.28515625" style="49" customWidth="1" outlineLevel="1"/>
    <col min="13" max="13" width="48.85546875" style="49" customWidth="1"/>
    <col min="14" max="14" width="14.85546875" style="49" bestFit="1" customWidth="1"/>
    <col min="15" max="15" width="20.7109375" style="8" bestFit="1" customWidth="1"/>
    <col min="16" max="16" width="19" style="19" customWidth="1"/>
    <col min="17" max="17" width="10" style="19" customWidth="1"/>
    <col min="18" max="18" width="19" style="19" customWidth="1"/>
    <col min="19" max="19" width="17.85546875" style="8" customWidth="1"/>
    <col min="20" max="20" width="23.85546875" style="24" customWidth="1"/>
    <col min="21" max="21" width="25.5703125" style="24" customWidth="1"/>
    <col min="22" max="22" width="10.85546875" style="8" customWidth="1"/>
    <col min="23" max="23" width="12.140625" style="8" customWidth="1"/>
    <col min="24" max="24" width="14" style="8" customWidth="1"/>
    <col min="25" max="25" width="16.28515625" style="8" customWidth="1"/>
    <col min="26" max="26" width="19.85546875" style="8" customWidth="1"/>
    <col min="27" max="27" width="21.28515625" style="8" customWidth="1"/>
    <col min="28" max="28" width="17.42578125" style="8" customWidth="1"/>
    <col min="29" max="30" width="9.140625" style="8"/>
    <col min="31" max="32" width="15.7109375" style="49" customWidth="1"/>
    <col min="33" max="16384" width="9.140625" style="8"/>
  </cols>
  <sheetData>
    <row r="1" spans="1:25">
      <c r="A1" s="76"/>
      <c r="B1" s="76"/>
      <c r="C1" s="44"/>
      <c r="D1" s="76"/>
      <c r="E1"/>
      <c r="F1"/>
      <c r="G1"/>
      <c r="H1" s="89"/>
      <c r="I1" s="89"/>
      <c r="J1" s="30"/>
      <c r="K1" s="360" t="s">
        <v>43</v>
      </c>
      <c r="L1" s="360"/>
      <c r="M1" s="360"/>
      <c r="N1" s="360"/>
      <c r="O1" s="360"/>
    </row>
    <row r="2" spans="1:25" ht="19.5">
      <c r="A2" s="361" t="s">
        <v>44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33"/>
    </row>
    <row r="3" spans="1:25" ht="19.5">
      <c r="A3" s="362" t="s">
        <v>45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33"/>
    </row>
    <row r="4" spans="1:25" ht="19.5">
      <c r="A4" s="363" t="s">
        <v>67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25" ht="19.5">
      <c r="A5" s="364" t="s">
        <v>169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20"/>
      <c r="Q5" s="20"/>
      <c r="R5" s="20"/>
    </row>
    <row r="6" spans="1:25" ht="16.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84"/>
      <c r="Q6" s="84"/>
      <c r="R6" s="84"/>
    </row>
    <row r="7" spans="1:25" ht="21" customHeight="1">
      <c r="A7" s="134"/>
      <c r="B7" s="135" t="s">
        <v>14</v>
      </c>
      <c r="C7" s="355" t="s">
        <v>53</v>
      </c>
      <c r="D7" s="355"/>
      <c r="E7" s="355"/>
      <c r="F7" s="355"/>
      <c r="G7" s="355"/>
      <c r="H7" s="135"/>
      <c r="I7" s="135"/>
      <c r="J7" s="135"/>
      <c r="K7" s="135"/>
      <c r="L7" s="135"/>
      <c r="M7" s="135"/>
      <c r="N7" s="135"/>
      <c r="O7" s="135"/>
      <c r="P7" s="81"/>
      <c r="Q7" s="81"/>
      <c r="R7" s="81"/>
    </row>
    <row r="8" spans="1:25" ht="21" customHeight="1">
      <c r="A8" s="134"/>
      <c r="B8" s="135"/>
      <c r="C8" s="355" t="s">
        <v>54</v>
      </c>
      <c r="D8" s="355"/>
      <c r="E8" s="355"/>
      <c r="F8" s="355"/>
      <c r="G8" s="355"/>
      <c r="H8" s="135"/>
      <c r="I8" s="135"/>
      <c r="J8" s="135"/>
      <c r="K8" s="135"/>
      <c r="L8" s="135"/>
      <c r="M8" s="135"/>
      <c r="N8" s="135"/>
      <c r="O8" s="135"/>
      <c r="P8" s="20"/>
      <c r="Q8" s="20"/>
      <c r="R8" s="20"/>
      <c r="V8" s="8">
        <v>1.23210201</v>
      </c>
    </row>
    <row r="9" spans="1:25" ht="21" customHeight="1">
      <c r="A9" s="134"/>
      <c r="B9" s="135"/>
      <c r="C9" s="359" t="s">
        <v>68</v>
      </c>
      <c r="D9" s="359"/>
      <c r="E9" s="359"/>
      <c r="F9" s="359"/>
      <c r="G9" s="359"/>
      <c r="H9" s="359"/>
      <c r="I9" s="359"/>
      <c r="J9" s="359"/>
      <c r="K9" s="359"/>
      <c r="L9" s="359"/>
      <c r="M9" s="135"/>
      <c r="N9" s="135"/>
      <c r="O9" s="135"/>
      <c r="P9" s="85"/>
      <c r="Q9" s="85"/>
      <c r="R9" s="85"/>
    </row>
    <row r="10" spans="1:25" ht="19.5" hidden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79"/>
      <c r="Q10" s="79"/>
      <c r="R10" s="79"/>
    </row>
    <row r="11" spans="1:25" ht="15.75" hidden="1" customHeight="1">
      <c r="A11" s="134"/>
      <c r="B11" s="135" t="s">
        <v>14</v>
      </c>
      <c r="C11" s="355" t="s">
        <v>15</v>
      </c>
      <c r="D11" s="355"/>
      <c r="E11" s="355"/>
      <c r="F11" s="355"/>
      <c r="G11" s="355"/>
      <c r="H11" s="135"/>
      <c r="I11" s="135"/>
      <c r="J11" s="135"/>
      <c r="K11" s="135"/>
      <c r="L11" s="135"/>
      <c r="M11" s="135"/>
      <c r="N11" s="135"/>
      <c r="O11" s="135"/>
      <c r="P11" s="79"/>
      <c r="Q11" s="79"/>
      <c r="R11" s="79"/>
    </row>
    <row r="12" spans="1:25" ht="15.75" hidden="1" customHeight="1">
      <c r="A12" s="134"/>
      <c r="B12" s="135"/>
      <c r="C12" s="355" t="s">
        <v>16</v>
      </c>
      <c r="D12" s="355"/>
      <c r="E12" s="355"/>
      <c r="F12" s="355"/>
      <c r="G12" s="355"/>
      <c r="H12" s="135"/>
      <c r="I12" s="135"/>
      <c r="J12" s="135"/>
      <c r="K12" s="135"/>
      <c r="L12" s="135"/>
      <c r="M12" s="135"/>
      <c r="N12" s="135"/>
      <c r="O12" s="135"/>
      <c r="P12" s="79"/>
      <c r="Q12" s="79"/>
      <c r="R12" s="79"/>
    </row>
    <row r="13" spans="1:25" ht="32.25" hidden="1" customHeight="1">
      <c r="A13" s="134"/>
      <c r="B13" s="135"/>
      <c r="C13" s="359" t="s">
        <v>17</v>
      </c>
      <c r="D13" s="359"/>
      <c r="E13" s="359"/>
      <c r="F13" s="359"/>
      <c r="G13" s="359"/>
      <c r="H13" s="359"/>
      <c r="I13" s="359"/>
      <c r="J13" s="359"/>
      <c r="K13" s="359"/>
      <c r="L13" s="359"/>
      <c r="M13" s="135"/>
      <c r="N13" s="135"/>
      <c r="O13" s="135"/>
      <c r="P13" s="79"/>
      <c r="Q13" s="79"/>
      <c r="R13" s="79"/>
    </row>
    <row r="14" spans="1:25" ht="8.25" hidden="1" customHeight="1">
      <c r="A14" s="136" t="s">
        <v>0</v>
      </c>
      <c r="B14" s="137" t="s">
        <v>1</v>
      </c>
      <c r="C14" s="137" t="s">
        <v>18</v>
      </c>
      <c r="D14" s="137" t="s">
        <v>2</v>
      </c>
      <c r="E14" s="137" t="s">
        <v>19</v>
      </c>
      <c r="F14" s="137" t="s">
        <v>20</v>
      </c>
      <c r="G14" s="137" t="s">
        <v>21</v>
      </c>
      <c r="H14" s="137" t="s">
        <v>22</v>
      </c>
      <c r="I14" s="137" t="s">
        <v>6</v>
      </c>
      <c r="J14" s="137" t="s">
        <v>7</v>
      </c>
      <c r="K14" s="137" t="s">
        <v>3</v>
      </c>
      <c r="L14" s="137" t="s">
        <v>7</v>
      </c>
      <c r="M14" s="137"/>
      <c r="N14" s="138"/>
      <c r="O14" s="139"/>
      <c r="T14" s="24" t="s">
        <v>8</v>
      </c>
      <c r="U14" s="24" t="s">
        <v>9</v>
      </c>
      <c r="V14" s="8" t="s">
        <v>10</v>
      </c>
      <c r="W14" s="8" t="s">
        <v>11</v>
      </c>
      <c r="Y14" s="8">
        <v>1.23210201</v>
      </c>
    </row>
    <row r="15" spans="1:25" ht="78">
      <c r="A15" s="140" t="s">
        <v>0</v>
      </c>
      <c r="B15" s="140" t="s">
        <v>1</v>
      </c>
      <c r="C15" s="141" t="s">
        <v>34</v>
      </c>
      <c r="D15" s="140" t="s">
        <v>18</v>
      </c>
      <c r="E15" s="140" t="s">
        <v>2</v>
      </c>
      <c r="F15" s="140" t="s">
        <v>35</v>
      </c>
      <c r="G15" s="140" t="s">
        <v>36</v>
      </c>
      <c r="H15" s="142" t="s">
        <v>37</v>
      </c>
      <c r="I15" s="142" t="s">
        <v>38</v>
      </c>
      <c r="J15" s="141" t="s">
        <v>39</v>
      </c>
      <c r="K15" s="141" t="s">
        <v>21</v>
      </c>
      <c r="L15" s="141" t="s">
        <v>6</v>
      </c>
      <c r="M15" s="170" t="s">
        <v>40</v>
      </c>
      <c r="N15" s="140" t="s">
        <v>41</v>
      </c>
      <c r="O15" s="143" t="s">
        <v>38</v>
      </c>
    </row>
    <row r="16" spans="1:25" ht="19.5">
      <c r="A16" s="140">
        <v>1</v>
      </c>
      <c r="B16" s="140">
        <v>2</v>
      </c>
      <c r="C16" s="141">
        <v>3</v>
      </c>
      <c r="D16" s="140">
        <v>4</v>
      </c>
      <c r="E16" s="140">
        <v>5</v>
      </c>
      <c r="F16" s="140">
        <v>6</v>
      </c>
      <c r="G16" s="140">
        <v>7</v>
      </c>
      <c r="H16" s="144">
        <v>8</v>
      </c>
      <c r="I16" s="144">
        <v>9</v>
      </c>
      <c r="J16" s="141">
        <v>10</v>
      </c>
      <c r="K16" s="141">
        <v>11</v>
      </c>
      <c r="L16" s="141">
        <v>12</v>
      </c>
      <c r="M16" s="170">
        <v>13</v>
      </c>
      <c r="N16" s="140">
        <v>14</v>
      </c>
      <c r="O16" s="145">
        <v>15</v>
      </c>
    </row>
    <row r="17" spans="1:32" ht="19.5" hidden="1">
      <c r="A17" s="166"/>
      <c r="B17" s="152"/>
      <c r="C17" s="152"/>
      <c r="D17" s="152"/>
      <c r="E17" s="152"/>
      <c r="F17" s="151"/>
      <c r="G17" s="151"/>
      <c r="H17" s="152"/>
      <c r="I17" s="152"/>
      <c r="J17" s="152"/>
      <c r="K17" s="152"/>
      <c r="L17" s="152"/>
      <c r="M17" s="153"/>
      <c r="N17" s="149"/>
      <c r="O17" s="158"/>
    </row>
    <row r="18" spans="1:32" ht="19.5">
      <c r="A18" s="356" t="s">
        <v>69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8"/>
    </row>
    <row r="19" spans="1:32" ht="19.5">
      <c r="A19" s="146">
        <v>1</v>
      </c>
      <c r="B19" s="147" t="s">
        <v>71</v>
      </c>
      <c r="C19" s="140" t="s">
        <v>72</v>
      </c>
      <c r="D19" s="149" t="s">
        <v>42</v>
      </c>
      <c r="E19" s="148">
        <v>1</v>
      </c>
      <c r="F19" s="149">
        <v>2020</v>
      </c>
      <c r="G19" s="149">
        <v>2021</v>
      </c>
      <c r="H19" s="154">
        <f t="shared" ref="H19:H38" si="0">ROUND(I19/E19,2)</f>
        <v>1813750.88</v>
      </c>
      <c r="I19" s="150">
        <f>813341.2*2.23</f>
        <v>1813750.8759999999</v>
      </c>
      <c r="J19" s="149">
        <v>6</v>
      </c>
      <c r="K19" s="151" t="s">
        <v>33</v>
      </c>
      <c r="L19" s="152">
        <v>121</v>
      </c>
      <c r="M19" s="153">
        <v>0</v>
      </c>
      <c r="N19" s="154">
        <v>0</v>
      </c>
      <c r="O19" s="155">
        <f>I19</f>
        <v>1813750.8759999999</v>
      </c>
    </row>
    <row r="20" spans="1:32" ht="19.5">
      <c r="A20" s="146">
        <v>2</v>
      </c>
      <c r="B20" s="147" t="s">
        <v>70</v>
      </c>
      <c r="C20" s="140"/>
      <c r="D20" s="149" t="s">
        <v>42</v>
      </c>
      <c r="E20" s="148">
        <v>1</v>
      </c>
      <c r="F20" s="149">
        <v>2020</v>
      </c>
      <c r="G20" s="149">
        <v>2021</v>
      </c>
      <c r="H20" s="154">
        <f t="shared" si="0"/>
        <v>4068290.02</v>
      </c>
      <c r="I20" s="150">
        <f>1824345.3*2.23</f>
        <v>4068290.0189999999</v>
      </c>
      <c r="J20" s="149">
        <v>6</v>
      </c>
      <c r="K20" s="151" t="s">
        <v>33</v>
      </c>
      <c r="L20" s="152">
        <v>121</v>
      </c>
      <c r="M20" s="153">
        <v>0</v>
      </c>
      <c r="N20" s="154">
        <v>0</v>
      </c>
      <c r="O20" s="155">
        <f t="shared" ref="O20:O39" si="1">I20</f>
        <v>4068290.0189999999</v>
      </c>
    </row>
    <row r="21" spans="1:32" ht="58.5">
      <c r="A21" s="146">
        <v>3</v>
      </c>
      <c r="B21" s="147" t="s">
        <v>73</v>
      </c>
      <c r="C21" s="140" t="s">
        <v>74</v>
      </c>
      <c r="D21" s="149" t="s">
        <v>42</v>
      </c>
      <c r="E21" s="148">
        <v>12</v>
      </c>
      <c r="F21" s="149">
        <v>2020</v>
      </c>
      <c r="G21" s="149">
        <v>2021</v>
      </c>
      <c r="H21" s="154">
        <f t="shared" si="0"/>
        <v>145562.03</v>
      </c>
      <c r="I21" s="150">
        <f>783293.46*2.23</f>
        <v>1746744.4157999998</v>
      </c>
      <c r="J21" s="149">
        <v>6</v>
      </c>
      <c r="K21" s="151" t="s">
        <v>33</v>
      </c>
      <c r="L21" s="152">
        <v>121</v>
      </c>
      <c r="M21" s="153">
        <v>0</v>
      </c>
      <c r="N21" s="154">
        <v>0</v>
      </c>
      <c r="O21" s="155">
        <f t="shared" si="1"/>
        <v>1746744.4157999998</v>
      </c>
    </row>
    <row r="22" spans="1:32" ht="39">
      <c r="A22" s="146">
        <v>4</v>
      </c>
      <c r="B22" s="147" t="s">
        <v>75</v>
      </c>
      <c r="C22" s="140" t="s">
        <v>76</v>
      </c>
      <c r="D22" s="149" t="s">
        <v>77</v>
      </c>
      <c r="E22" s="171">
        <v>36</v>
      </c>
      <c r="F22" s="149">
        <v>2020</v>
      </c>
      <c r="G22" s="149">
        <v>2021</v>
      </c>
      <c r="H22" s="154">
        <f t="shared" si="0"/>
        <v>5553.29</v>
      </c>
      <c r="I22" s="150">
        <f>89649.47*2.23</f>
        <v>199918.3181</v>
      </c>
      <c r="J22" s="149">
        <v>6</v>
      </c>
      <c r="K22" s="151" t="s">
        <v>33</v>
      </c>
      <c r="L22" s="152">
        <v>121</v>
      </c>
      <c r="M22" s="153">
        <v>0</v>
      </c>
      <c r="N22" s="154">
        <v>0</v>
      </c>
      <c r="O22" s="155">
        <f t="shared" si="1"/>
        <v>199918.3181</v>
      </c>
    </row>
    <row r="23" spans="1:32" ht="19.5">
      <c r="A23" s="146">
        <v>5</v>
      </c>
      <c r="B23" s="147" t="s">
        <v>78</v>
      </c>
      <c r="C23" s="172"/>
      <c r="D23" s="149" t="s">
        <v>42</v>
      </c>
      <c r="E23" s="148">
        <v>1</v>
      </c>
      <c r="F23" s="149">
        <v>2020</v>
      </c>
      <c r="G23" s="149">
        <v>2021</v>
      </c>
      <c r="H23" s="154">
        <f t="shared" si="0"/>
        <v>1188337.52</v>
      </c>
      <c r="I23" s="150">
        <f>532886.78*2.23</f>
        <v>1188337.5194000001</v>
      </c>
      <c r="J23" s="149">
        <v>6</v>
      </c>
      <c r="K23" s="151" t="s">
        <v>33</v>
      </c>
      <c r="L23" s="152">
        <v>121</v>
      </c>
      <c r="M23" s="153">
        <v>0</v>
      </c>
      <c r="N23" s="154">
        <v>0</v>
      </c>
      <c r="O23" s="155">
        <f t="shared" si="1"/>
        <v>1188337.5194000001</v>
      </c>
    </row>
    <row r="24" spans="1:32" ht="19.5">
      <c r="A24" s="146">
        <v>6</v>
      </c>
      <c r="B24" s="147" t="s">
        <v>79</v>
      </c>
      <c r="C24" s="172"/>
      <c r="D24" s="149" t="s">
        <v>42</v>
      </c>
      <c r="E24" s="148">
        <v>14</v>
      </c>
      <c r="F24" s="149">
        <v>2020</v>
      </c>
      <c r="G24" s="149">
        <v>2021</v>
      </c>
      <c r="H24" s="154">
        <f t="shared" si="0"/>
        <v>16459.84</v>
      </c>
      <c r="I24" s="150">
        <f>103335.29*2.23</f>
        <v>230437.69669999997</v>
      </c>
      <c r="J24" s="149">
        <v>6</v>
      </c>
      <c r="K24" s="151" t="s">
        <v>33</v>
      </c>
      <c r="L24" s="152">
        <v>121</v>
      </c>
      <c r="M24" s="153">
        <v>0</v>
      </c>
      <c r="N24" s="154">
        <v>0</v>
      </c>
      <c r="O24" s="155">
        <f t="shared" si="1"/>
        <v>230437.69669999997</v>
      </c>
    </row>
    <row r="25" spans="1:32" ht="39">
      <c r="A25" s="146">
        <v>7</v>
      </c>
      <c r="B25" s="147" t="s">
        <v>80</v>
      </c>
      <c r="C25" s="140" t="s">
        <v>82</v>
      </c>
      <c r="D25" s="149" t="s">
        <v>42</v>
      </c>
      <c r="E25" s="148">
        <v>2</v>
      </c>
      <c r="F25" s="149">
        <v>2020</v>
      </c>
      <c r="G25" s="149">
        <v>2021</v>
      </c>
      <c r="H25" s="154">
        <f t="shared" si="0"/>
        <v>351573.07</v>
      </c>
      <c r="I25" s="150">
        <f>315312.17*2.23</f>
        <v>703146.13909999991</v>
      </c>
      <c r="J25" s="149">
        <v>6</v>
      </c>
      <c r="K25" s="151" t="s">
        <v>33</v>
      </c>
      <c r="L25" s="152">
        <v>121</v>
      </c>
      <c r="M25" s="153">
        <v>0</v>
      </c>
      <c r="N25" s="154">
        <v>0</v>
      </c>
      <c r="O25" s="155">
        <f t="shared" si="1"/>
        <v>703146.13909999991</v>
      </c>
    </row>
    <row r="26" spans="1:32" ht="39">
      <c r="A26" s="146">
        <v>8</v>
      </c>
      <c r="B26" s="147" t="s">
        <v>81</v>
      </c>
      <c r="C26" s="140" t="s">
        <v>83</v>
      </c>
      <c r="D26" s="149" t="s">
        <v>42</v>
      </c>
      <c r="E26" s="148">
        <v>2</v>
      </c>
      <c r="F26" s="149">
        <v>2020</v>
      </c>
      <c r="G26" s="149">
        <v>2021</v>
      </c>
      <c r="H26" s="154">
        <f t="shared" si="0"/>
        <v>365165.31</v>
      </c>
      <c r="I26" s="150">
        <f>327502.52*2.23</f>
        <v>730330.61960000009</v>
      </c>
      <c r="J26" s="149">
        <v>6</v>
      </c>
      <c r="K26" s="151" t="s">
        <v>33</v>
      </c>
      <c r="L26" s="152">
        <v>121</v>
      </c>
      <c r="M26" s="153">
        <v>0</v>
      </c>
      <c r="N26" s="154">
        <v>0</v>
      </c>
      <c r="O26" s="155">
        <f t="shared" si="1"/>
        <v>730330.61960000009</v>
      </c>
    </row>
    <row r="27" spans="1:32" ht="58.5">
      <c r="A27" s="146">
        <v>9</v>
      </c>
      <c r="B27" s="147" t="s">
        <v>84</v>
      </c>
      <c r="C27" s="140"/>
      <c r="D27" s="149" t="s">
        <v>42</v>
      </c>
      <c r="E27" s="148">
        <v>3</v>
      </c>
      <c r="F27" s="149">
        <v>2020</v>
      </c>
      <c r="G27" s="149">
        <v>2021</v>
      </c>
      <c r="H27" s="154">
        <f t="shared" si="0"/>
        <v>627864.49</v>
      </c>
      <c r="I27" s="150">
        <f>844660.75*2.23</f>
        <v>1883593.4724999999</v>
      </c>
      <c r="J27" s="149">
        <v>6</v>
      </c>
      <c r="K27" s="151" t="s">
        <v>33</v>
      </c>
      <c r="L27" s="152">
        <v>121</v>
      </c>
      <c r="M27" s="153">
        <v>0</v>
      </c>
      <c r="N27" s="154">
        <v>0</v>
      </c>
      <c r="O27" s="155">
        <f t="shared" si="1"/>
        <v>1883593.4724999999</v>
      </c>
    </row>
    <row r="28" spans="1:32" ht="19.5">
      <c r="A28" s="146">
        <v>10</v>
      </c>
      <c r="B28" s="147" t="s">
        <v>85</v>
      </c>
      <c r="C28" s="140" t="s">
        <v>86</v>
      </c>
      <c r="D28" s="149" t="s">
        <v>42</v>
      </c>
      <c r="E28" s="148">
        <v>2</v>
      </c>
      <c r="F28" s="149">
        <v>2020</v>
      </c>
      <c r="G28" s="149">
        <v>2021</v>
      </c>
      <c r="H28" s="154">
        <f t="shared" si="0"/>
        <v>129485.36</v>
      </c>
      <c r="I28" s="150">
        <f>116130.37*2.23</f>
        <v>258970.72509999998</v>
      </c>
      <c r="J28" s="149">
        <v>6</v>
      </c>
      <c r="K28" s="151" t="s">
        <v>33</v>
      </c>
      <c r="L28" s="152">
        <v>121</v>
      </c>
      <c r="M28" s="153">
        <v>0</v>
      </c>
      <c r="N28" s="154">
        <v>0</v>
      </c>
      <c r="O28" s="155">
        <f t="shared" si="1"/>
        <v>258970.72509999998</v>
      </c>
    </row>
    <row r="29" spans="1:32" ht="78">
      <c r="A29" s="146">
        <v>11</v>
      </c>
      <c r="B29" s="147" t="s">
        <v>87</v>
      </c>
      <c r="C29" s="140" t="s">
        <v>88</v>
      </c>
      <c r="D29" s="149" t="s">
        <v>42</v>
      </c>
      <c r="E29" s="148">
        <v>2</v>
      </c>
      <c r="F29" s="149">
        <v>2020</v>
      </c>
      <c r="G29" s="149">
        <v>2021</v>
      </c>
      <c r="H29" s="154">
        <f t="shared" si="0"/>
        <v>2351571.09</v>
      </c>
      <c r="I29" s="150">
        <f>2109032.37*2.23</f>
        <v>4703142.1851000004</v>
      </c>
      <c r="J29" s="149">
        <v>6</v>
      </c>
      <c r="K29" s="151" t="s">
        <v>33</v>
      </c>
      <c r="L29" s="152">
        <v>121</v>
      </c>
      <c r="M29" s="153">
        <v>0</v>
      </c>
      <c r="N29" s="154">
        <v>0</v>
      </c>
      <c r="O29" s="155">
        <f t="shared" si="1"/>
        <v>4703142.1851000004</v>
      </c>
    </row>
    <row r="30" spans="1:32" ht="39">
      <c r="A30" s="146">
        <v>12</v>
      </c>
      <c r="B30" s="147" t="s">
        <v>158</v>
      </c>
      <c r="C30" s="140" t="s">
        <v>89</v>
      </c>
      <c r="D30" s="149" t="s">
        <v>42</v>
      </c>
      <c r="E30" s="148">
        <v>1</v>
      </c>
      <c r="F30" s="149">
        <v>2020</v>
      </c>
      <c r="G30" s="149">
        <v>2021</v>
      </c>
      <c r="H30" s="154">
        <f t="shared" si="0"/>
        <v>832877.06</v>
      </c>
      <c r="I30" s="150">
        <f>373487.47*2.23</f>
        <v>832877.05809999991</v>
      </c>
      <c r="J30" s="149">
        <v>6</v>
      </c>
      <c r="K30" s="151" t="s">
        <v>33</v>
      </c>
      <c r="L30" s="152">
        <v>121</v>
      </c>
      <c r="M30" s="153">
        <v>0</v>
      </c>
      <c r="N30" s="154">
        <v>0</v>
      </c>
      <c r="O30" s="155">
        <f t="shared" si="1"/>
        <v>832877.05809999991</v>
      </c>
    </row>
    <row r="31" spans="1:32" ht="58.5">
      <c r="A31" s="146">
        <v>13</v>
      </c>
      <c r="B31" s="147" t="s">
        <v>90</v>
      </c>
      <c r="C31" s="172" t="s">
        <v>59</v>
      </c>
      <c r="D31" s="149" t="s">
        <v>42</v>
      </c>
      <c r="E31" s="148">
        <v>1</v>
      </c>
      <c r="F31" s="149">
        <v>2020</v>
      </c>
      <c r="G31" s="149">
        <v>2021</v>
      </c>
      <c r="H31" s="154">
        <f t="shared" si="0"/>
        <v>627864.48</v>
      </c>
      <c r="I31" s="150">
        <f>281553.58*2.23</f>
        <v>627864.48340000003</v>
      </c>
      <c r="J31" s="149">
        <v>6</v>
      </c>
      <c r="K31" s="151" t="s">
        <v>33</v>
      </c>
      <c r="L31" s="152">
        <v>121</v>
      </c>
      <c r="M31" s="153">
        <v>0</v>
      </c>
      <c r="N31" s="154">
        <v>0</v>
      </c>
      <c r="O31" s="155">
        <f t="shared" si="1"/>
        <v>627864.48340000003</v>
      </c>
    </row>
    <row r="32" spans="1:32" s="19" customFormat="1" ht="39">
      <c r="A32" s="146">
        <v>14</v>
      </c>
      <c r="B32" s="147" t="s">
        <v>91</v>
      </c>
      <c r="C32" s="172" t="s">
        <v>92</v>
      </c>
      <c r="D32" s="149" t="s">
        <v>42</v>
      </c>
      <c r="E32" s="148">
        <v>1</v>
      </c>
      <c r="F32" s="149">
        <v>2020</v>
      </c>
      <c r="G32" s="149">
        <v>2021</v>
      </c>
      <c r="H32" s="154">
        <f t="shared" si="0"/>
        <v>20814.330000000002</v>
      </c>
      <c r="I32" s="150">
        <f>9333.78*2.23</f>
        <v>20814.329400000002</v>
      </c>
      <c r="J32" s="149">
        <v>6</v>
      </c>
      <c r="K32" s="151" t="s">
        <v>33</v>
      </c>
      <c r="L32" s="152">
        <v>121</v>
      </c>
      <c r="M32" s="153">
        <v>0</v>
      </c>
      <c r="N32" s="154">
        <v>0</v>
      </c>
      <c r="O32" s="155">
        <f t="shared" si="1"/>
        <v>20814.329400000002</v>
      </c>
      <c r="S32" s="8"/>
      <c r="T32" s="24"/>
      <c r="U32" s="24"/>
      <c r="V32" s="8"/>
      <c r="W32" s="8"/>
      <c r="X32" s="8"/>
      <c r="Y32" s="8"/>
      <c r="Z32" s="8"/>
      <c r="AA32" s="8"/>
      <c r="AB32" s="8"/>
      <c r="AC32" s="8"/>
      <c r="AD32" s="8"/>
      <c r="AE32" s="49"/>
      <c r="AF32" s="49"/>
    </row>
    <row r="33" spans="1:32" s="19" customFormat="1" ht="19.5">
      <c r="A33" s="146">
        <v>15</v>
      </c>
      <c r="B33" s="147" t="s">
        <v>93</v>
      </c>
      <c r="C33" s="172" t="s">
        <v>94</v>
      </c>
      <c r="D33" s="149" t="s">
        <v>77</v>
      </c>
      <c r="E33" s="148">
        <v>100.5</v>
      </c>
      <c r="F33" s="149">
        <v>2020</v>
      </c>
      <c r="G33" s="149">
        <v>2021</v>
      </c>
      <c r="H33" s="154">
        <f t="shared" si="0"/>
        <v>4351.07</v>
      </c>
      <c r="I33" s="150">
        <f>196090.8*2.23</f>
        <v>437282.484</v>
      </c>
      <c r="J33" s="149">
        <v>6</v>
      </c>
      <c r="K33" s="151" t="s">
        <v>33</v>
      </c>
      <c r="L33" s="152">
        <v>121</v>
      </c>
      <c r="M33" s="153">
        <v>0</v>
      </c>
      <c r="N33" s="154">
        <v>0</v>
      </c>
      <c r="O33" s="155">
        <f t="shared" si="1"/>
        <v>437282.484</v>
      </c>
      <c r="S33" s="8"/>
      <c r="T33" s="24"/>
      <c r="U33" s="24"/>
      <c r="V33" s="8"/>
      <c r="W33" s="8"/>
      <c r="X33" s="8"/>
      <c r="Y33" s="8"/>
      <c r="Z33" s="8"/>
      <c r="AA33" s="8"/>
      <c r="AB33" s="8"/>
      <c r="AC33" s="8"/>
      <c r="AD33" s="8"/>
      <c r="AE33" s="49"/>
      <c r="AF33" s="49"/>
    </row>
    <row r="34" spans="1:32" ht="39">
      <c r="A34" s="146">
        <v>16</v>
      </c>
      <c r="B34" s="147" t="s">
        <v>95</v>
      </c>
      <c r="C34" s="172" t="s">
        <v>96</v>
      </c>
      <c r="D34" s="149" t="s">
        <v>42</v>
      </c>
      <c r="E34" s="148">
        <v>14</v>
      </c>
      <c r="F34" s="149">
        <v>2020</v>
      </c>
      <c r="G34" s="149">
        <v>2021</v>
      </c>
      <c r="H34" s="154">
        <f t="shared" si="0"/>
        <v>27715.48</v>
      </c>
      <c r="I34" s="150">
        <f>173998.52*2.23</f>
        <v>388016.69959999999</v>
      </c>
      <c r="J34" s="149">
        <v>6</v>
      </c>
      <c r="K34" s="151" t="s">
        <v>33</v>
      </c>
      <c r="L34" s="152">
        <v>121</v>
      </c>
      <c r="M34" s="153">
        <v>0</v>
      </c>
      <c r="N34" s="154">
        <v>0</v>
      </c>
      <c r="O34" s="155">
        <f t="shared" si="1"/>
        <v>388016.69959999999</v>
      </c>
    </row>
    <row r="35" spans="1:32" ht="39">
      <c r="A35" s="146">
        <v>17</v>
      </c>
      <c r="B35" s="147" t="s">
        <v>97</v>
      </c>
      <c r="C35" s="172" t="s">
        <v>98</v>
      </c>
      <c r="D35" s="149" t="s">
        <v>42</v>
      </c>
      <c r="E35" s="148">
        <v>16</v>
      </c>
      <c r="F35" s="149">
        <v>2020</v>
      </c>
      <c r="G35" s="149">
        <v>2021</v>
      </c>
      <c r="H35" s="154">
        <f t="shared" si="0"/>
        <v>2536.9299999999998</v>
      </c>
      <c r="I35" s="150">
        <f>18202.18*2.23</f>
        <v>40590.861400000002</v>
      </c>
      <c r="J35" s="149">
        <v>6</v>
      </c>
      <c r="K35" s="151" t="s">
        <v>33</v>
      </c>
      <c r="L35" s="152">
        <v>121</v>
      </c>
      <c r="M35" s="153">
        <v>0</v>
      </c>
      <c r="N35" s="154">
        <v>0</v>
      </c>
      <c r="O35" s="155">
        <f t="shared" si="1"/>
        <v>40590.861400000002</v>
      </c>
    </row>
    <row r="36" spans="1:32" ht="19.5">
      <c r="A36" s="146">
        <v>18</v>
      </c>
      <c r="B36" s="147" t="s">
        <v>99</v>
      </c>
      <c r="C36" s="172" t="s">
        <v>100</v>
      </c>
      <c r="D36" s="149" t="s">
        <v>42</v>
      </c>
      <c r="E36" s="148">
        <v>1</v>
      </c>
      <c r="F36" s="149">
        <v>2020</v>
      </c>
      <c r="G36" s="149">
        <v>2021</v>
      </c>
      <c r="H36" s="154">
        <f t="shared" si="0"/>
        <v>10049.36</v>
      </c>
      <c r="I36" s="150">
        <f>4506.44*2.23</f>
        <v>10049.361199999999</v>
      </c>
      <c r="J36" s="149">
        <v>6</v>
      </c>
      <c r="K36" s="151" t="s">
        <v>33</v>
      </c>
      <c r="L36" s="152">
        <v>121</v>
      </c>
      <c r="M36" s="153">
        <v>0</v>
      </c>
      <c r="N36" s="154">
        <v>0</v>
      </c>
      <c r="O36" s="155">
        <f t="shared" si="1"/>
        <v>10049.361199999999</v>
      </c>
    </row>
    <row r="37" spans="1:32" ht="19.5">
      <c r="A37" s="146">
        <v>19</v>
      </c>
      <c r="B37" s="147" t="s">
        <v>101</v>
      </c>
      <c r="C37" s="172" t="s">
        <v>94</v>
      </c>
      <c r="D37" s="149" t="s">
        <v>77</v>
      </c>
      <c r="E37" s="148">
        <v>19.5</v>
      </c>
      <c r="F37" s="149">
        <v>2020</v>
      </c>
      <c r="G37" s="149">
        <v>2021</v>
      </c>
      <c r="H37" s="154">
        <f t="shared" si="0"/>
        <v>5015.41</v>
      </c>
      <c r="I37" s="150">
        <f>43856.76*2.23</f>
        <v>97800.574800000002</v>
      </c>
      <c r="J37" s="149">
        <v>6</v>
      </c>
      <c r="K37" s="151" t="s">
        <v>33</v>
      </c>
      <c r="L37" s="152">
        <v>121</v>
      </c>
      <c r="M37" s="153">
        <v>0</v>
      </c>
      <c r="N37" s="154">
        <v>0</v>
      </c>
      <c r="O37" s="155">
        <f t="shared" si="1"/>
        <v>97800.574800000002</v>
      </c>
    </row>
    <row r="38" spans="1:32" ht="39">
      <c r="A38" s="146">
        <v>20</v>
      </c>
      <c r="B38" s="147" t="s">
        <v>102</v>
      </c>
      <c r="C38" s="172" t="s">
        <v>96</v>
      </c>
      <c r="D38" s="149" t="s">
        <v>42</v>
      </c>
      <c r="E38" s="148">
        <v>2</v>
      </c>
      <c r="F38" s="149">
        <v>2020</v>
      </c>
      <c r="G38" s="149">
        <v>2021</v>
      </c>
      <c r="H38" s="154">
        <f t="shared" si="0"/>
        <v>39031.96</v>
      </c>
      <c r="I38" s="150">
        <f>35006.24*2.23</f>
        <v>78063.915199999989</v>
      </c>
      <c r="J38" s="149">
        <v>6</v>
      </c>
      <c r="K38" s="151" t="s">
        <v>33</v>
      </c>
      <c r="L38" s="152">
        <v>121</v>
      </c>
      <c r="M38" s="153">
        <v>0</v>
      </c>
      <c r="N38" s="154">
        <v>0</v>
      </c>
      <c r="O38" s="155">
        <f t="shared" si="1"/>
        <v>78063.915199999989</v>
      </c>
    </row>
    <row r="39" spans="1:32" ht="18.75" customHeight="1">
      <c r="A39" s="366" t="s">
        <v>103</v>
      </c>
      <c r="B39" s="366"/>
      <c r="C39" s="366"/>
      <c r="D39" s="366"/>
      <c r="E39" s="157"/>
      <c r="F39" s="139"/>
      <c r="G39" s="160"/>
      <c r="H39" s="160"/>
      <c r="I39" s="173">
        <f>SUM(I19:I38)</f>
        <v>20060021.7535</v>
      </c>
      <c r="J39" s="160"/>
      <c r="K39" s="160"/>
      <c r="L39" s="160"/>
      <c r="M39" s="153"/>
      <c r="N39" s="162"/>
      <c r="O39" s="155">
        <f t="shared" si="1"/>
        <v>20060021.7535</v>
      </c>
      <c r="P39" s="87"/>
      <c r="Q39" s="21"/>
      <c r="R39" s="21"/>
      <c r="T39" s="45"/>
      <c r="U39" s="45"/>
      <c r="V39" s="46"/>
      <c r="W39" s="46"/>
      <c r="Y39" s="25"/>
    </row>
    <row r="40" spans="1:32" s="27" customFormat="1" ht="18" hidden="1" customHeight="1">
      <c r="A40" s="369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1"/>
      <c r="P40" s="88"/>
      <c r="Q40" s="21"/>
      <c r="R40" s="22" t="e">
        <f>#REF!*V8</f>
        <v>#REF!</v>
      </c>
      <c r="T40" s="24"/>
      <c r="U40" s="24"/>
      <c r="V40" s="26">
        <f>I40*T40</f>
        <v>0</v>
      </c>
      <c r="W40" s="26">
        <f>U40*I40</f>
        <v>0</v>
      </c>
      <c r="Y40" s="27" t="e">
        <f>#REF!/Y14</f>
        <v>#REF!</v>
      </c>
      <c r="AA40" s="38" t="e">
        <f>#REF!/1.23210201</f>
        <v>#REF!</v>
      </c>
      <c r="AE40" s="43"/>
      <c r="AF40" s="43"/>
    </row>
    <row r="41" spans="1:32" s="27" customFormat="1" ht="19.5">
      <c r="A41" s="367" t="s">
        <v>13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163"/>
      <c r="N41" s="164"/>
      <c r="O41" s="165"/>
      <c r="P41" s="28"/>
      <c r="Q41" s="28"/>
      <c r="R41" s="39"/>
      <c r="T41" s="24"/>
      <c r="U41" s="24"/>
      <c r="V41" s="26"/>
      <c r="W41" s="26"/>
      <c r="AA41" s="38"/>
      <c r="AE41" s="83"/>
      <c r="AF41" s="83"/>
    </row>
    <row r="42" spans="1:32" s="30" customFormat="1" ht="18.75">
      <c r="A42" s="93"/>
      <c r="B42" s="94"/>
      <c r="C42" s="94"/>
      <c r="D42" s="95"/>
      <c r="E42" s="95"/>
      <c r="F42" s="95"/>
      <c r="G42" s="95"/>
      <c r="H42" s="95"/>
      <c r="I42" s="96"/>
      <c r="J42" s="96"/>
      <c r="K42" s="96"/>
      <c r="L42" s="96"/>
      <c r="M42" s="96"/>
      <c r="N42" s="96"/>
      <c r="O42" s="96"/>
      <c r="P42" s="3"/>
      <c r="Q42" s="4"/>
      <c r="AE42" s="44"/>
      <c r="AF42" s="44"/>
    </row>
    <row r="43" spans="1:32" customFormat="1" ht="21">
      <c r="A43" s="97"/>
      <c r="B43" s="108" t="s">
        <v>47</v>
      </c>
      <c r="C43" s="109"/>
      <c r="D43" s="110"/>
      <c r="E43" s="110"/>
      <c r="F43" s="110"/>
      <c r="G43" s="110"/>
      <c r="H43" s="111"/>
      <c r="I43" s="368" t="s">
        <v>31</v>
      </c>
      <c r="J43" s="368"/>
      <c r="K43" s="368"/>
      <c r="L43" s="112"/>
      <c r="M43" s="113"/>
      <c r="N43" s="113"/>
      <c r="O43" s="105"/>
    </row>
    <row r="44" spans="1:32" customFormat="1" ht="21">
      <c r="A44" s="97"/>
      <c r="B44" s="114" t="s">
        <v>52</v>
      </c>
      <c r="C44" s="376" t="s">
        <v>167</v>
      </c>
      <c r="D44" s="376"/>
      <c r="E44" s="377"/>
      <c r="F44" s="378"/>
      <c r="G44" s="115"/>
      <c r="H44" s="106"/>
      <c r="I44" s="368" t="s">
        <v>50</v>
      </c>
      <c r="J44" s="368"/>
      <c r="K44" s="368"/>
      <c r="L44" s="112"/>
      <c r="M44" s="372" t="s">
        <v>160</v>
      </c>
      <c r="N44" s="372"/>
      <c r="O44" s="105"/>
    </row>
    <row r="45" spans="1:32" customFormat="1" ht="21">
      <c r="A45" s="97"/>
      <c r="B45" s="114" t="s">
        <v>51</v>
      </c>
      <c r="C45" s="373" t="s">
        <v>149</v>
      </c>
      <c r="D45" s="373"/>
      <c r="E45" s="374"/>
      <c r="F45" s="375"/>
      <c r="G45" s="115"/>
      <c r="H45" s="106"/>
      <c r="I45" s="116"/>
      <c r="J45" s="117"/>
      <c r="K45" s="113"/>
      <c r="L45" s="113"/>
      <c r="M45" s="118" t="s">
        <v>159</v>
      </c>
      <c r="N45" s="117"/>
      <c r="O45" s="105"/>
    </row>
    <row r="46" spans="1:32" customFormat="1" ht="21">
      <c r="A46" s="100"/>
      <c r="B46" s="107"/>
      <c r="C46" s="107"/>
      <c r="D46" s="119"/>
      <c r="E46" s="119"/>
      <c r="F46" s="119"/>
      <c r="G46" s="111"/>
      <c r="H46" s="106"/>
      <c r="I46" s="116"/>
      <c r="J46" s="117"/>
      <c r="K46" s="117"/>
      <c r="L46" s="117"/>
      <c r="M46" s="117"/>
      <c r="N46" s="120"/>
      <c r="O46" s="105"/>
    </row>
    <row r="47" spans="1:32" customFormat="1" ht="41.25" customHeight="1">
      <c r="A47" s="97"/>
      <c r="B47" s="121" t="s">
        <v>170</v>
      </c>
      <c r="C47" s="122"/>
      <c r="D47" s="123"/>
      <c r="E47" s="123"/>
      <c r="F47" s="123"/>
      <c r="G47" s="111"/>
      <c r="H47" s="106"/>
      <c r="I47" s="368" t="s">
        <v>148</v>
      </c>
      <c r="J47" s="368"/>
      <c r="K47" s="368"/>
      <c r="L47" s="118"/>
      <c r="M47" s="118"/>
      <c r="N47" s="117"/>
      <c r="O47" s="105"/>
    </row>
    <row r="48" spans="1:32" customFormat="1" ht="21.75" customHeight="1">
      <c r="A48" s="101"/>
      <c r="B48" s="114" t="s">
        <v>52</v>
      </c>
      <c r="C48" s="376" t="s">
        <v>168</v>
      </c>
      <c r="D48" s="376"/>
      <c r="E48" s="377"/>
      <c r="F48" s="375"/>
      <c r="G48" s="115"/>
      <c r="H48" s="106"/>
      <c r="I48" s="368" t="s">
        <v>50</v>
      </c>
      <c r="J48" s="368"/>
      <c r="K48" s="368"/>
      <c r="L48" s="112"/>
      <c r="M48" s="372" t="s">
        <v>157</v>
      </c>
      <c r="N48" s="372"/>
      <c r="O48" s="105"/>
    </row>
    <row r="49" spans="1:32" customFormat="1" ht="21.75" customHeight="1">
      <c r="A49" s="97"/>
      <c r="B49" s="107"/>
      <c r="C49" s="373" t="s">
        <v>49</v>
      </c>
      <c r="D49" s="373"/>
      <c r="E49" s="374"/>
      <c r="F49" s="375"/>
      <c r="G49" s="115"/>
      <c r="H49" s="106"/>
      <c r="I49" s="124"/>
      <c r="J49" s="124"/>
      <c r="K49" s="124"/>
      <c r="L49" s="112"/>
      <c r="M49" s="118" t="s">
        <v>159</v>
      </c>
      <c r="N49" s="117"/>
      <c r="O49" s="105"/>
    </row>
    <row r="50" spans="1:32" s="30" customFormat="1" ht="20.25">
      <c r="A50" s="102"/>
      <c r="B50" s="380"/>
      <c r="C50" s="380"/>
      <c r="D50" s="380"/>
      <c r="E50" s="125"/>
      <c r="F50" s="381"/>
      <c r="G50" s="381"/>
      <c r="H50" s="381"/>
      <c r="I50" s="381"/>
      <c r="J50" s="126"/>
      <c r="K50" s="126"/>
      <c r="L50" s="126"/>
      <c r="M50" s="126"/>
      <c r="N50" s="126"/>
      <c r="O50" s="126"/>
      <c r="Q50" s="32"/>
      <c r="R50" s="379" t="s">
        <v>12</v>
      </c>
      <c r="S50" s="379"/>
      <c r="AE50" s="44"/>
      <c r="AF50" s="44"/>
    </row>
    <row r="51" spans="1:32" ht="50.25" customHeight="1">
      <c r="A51" s="56"/>
      <c r="B51" s="31"/>
      <c r="C51" s="31"/>
      <c r="D51" s="382"/>
      <c r="E51" s="382"/>
      <c r="F51" s="383"/>
      <c r="G51" s="383"/>
      <c r="H51" s="383"/>
      <c r="I51" s="50"/>
      <c r="J51" s="77"/>
      <c r="K51" s="77"/>
      <c r="L51" s="77"/>
      <c r="M51" s="50"/>
      <c r="N51" s="32"/>
      <c r="O51" s="30"/>
      <c r="T51" s="24">
        <f>N40-W46</f>
        <v>0</v>
      </c>
      <c r="U51" s="29"/>
      <c r="V51" s="27"/>
    </row>
    <row r="52" spans="1:32">
      <c r="A52" s="56"/>
      <c r="B52" s="5"/>
      <c r="C52" s="1"/>
      <c r="D52" s="1"/>
      <c r="E52" s="67"/>
      <c r="F52" s="74"/>
      <c r="G52" s="52"/>
      <c r="H52" s="365"/>
      <c r="I52" s="365"/>
      <c r="J52" s="80"/>
      <c r="K52" s="80"/>
      <c r="L52" s="80"/>
      <c r="M52" s="52"/>
      <c r="N52" s="52"/>
      <c r="O52" s="52"/>
      <c r="U52" s="29"/>
      <c r="V52" s="34"/>
    </row>
    <row r="53" spans="1:32">
      <c r="A53" s="58"/>
      <c r="B53" s="23"/>
      <c r="C53" s="23"/>
      <c r="D53" s="6"/>
      <c r="E53" s="68"/>
      <c r="F53" s="74"/>
      <c r="G53" s="52"/>
      <c r="H53" s="385"/>
      <c r="I53" s="385"/>
      <c r="J53" s="385"/>
      <c r="K53" s="385"/>
      <c r="L53" s="385"/>
      <c r="M53" s="385"/>
      <c r="N53" s="385"/>
      <c r="O53" s="385"/>
    </row>
    <row r="54" spans="1:32">
      <c r="A54" s="59"/>
      <c r="B54" s="386"/>
      <c r="C54" s="386"/>
      <c r="D54" s="386"/>
      <c r="E54" s="68"/>
      <c r="F54" s="383"/>
      <c r="G54" s="383"/>
      <c r="H54" s="383"/>
      <c r="I54" s="383"/>
      <c r="J54" s="77"/>
      <c r="K54" s="77"/>
      <c r="L54" s="77"/>
      <c r="M54" s="50"/>
      <c r="N54" s="50"/>
      <c r="O54" s="50"/>
    </row>
    <row r="55" spans="1:32">
      <c r="A55" s="60"/>
      <c r="B55" s="31"/>
      <c r="C55" s="31"/>
      <c r="D55" s="382"/>
      <c r="E55" s="382"/>
      <c r="F55" s="383"/>
      <c r="G55" s="383"/>
      <c r="H55" s="383"/>
      <c r="I55" s="50"/>
      <c r="J55" s="77"/>
      <c r="K55" s="77"/>
      <c r="L55" s="77"/>
      <c r="M55" s="50"/>
      <c r="N55" s="32"/>
      <c r="O55" s="30"/>
    </row>
    <row r="56" spans="1:32">
      <c r="A56" s="61"/>
      <c r="B56" s="11"/>
      <c r="C56" s="11"/>
      <c r="D56" s="17"/>
      <c r="E56" s="66"/>
      <c r="F56" s="17"/>
      <c r="G56" s="17"/>
      <c r="H56" s="15"/>
      <c r="I56" s="15"/>
      <c r="J56" s="15"/>
      <c r="K56" s="15"/>
      <c r="L56" s="15"/>
      <c r="M56" s="15"/>
      <c r="N56" s="15"/>
      <c r="O56" s="12"/>
    </row>
    <row r="57" spans="1:32">
      <c r="A57" s="61"/>
      <c r="B57" s="11"/>
      <c r="C57" s="11"/>
      <c r="D57" s="17"/>
      <c r="E57" s="66"/>
      <c r="F57" s="384"/>
      <c r="G57" s="384"/>
      <c r="H57" s="15"/>
      <c r="I57" s="15"/>
      <c r="J57" s="15"/>
      <c r="K57" s="15"/>
      <c r="L57" s="15"/>
      <c r="M57" s="15"/>
      <c r="N57" s="52"/>
      <c r="O57" s="12"/>
    </row>
    <row r="58" spans="1:32">
      <c r="A58" s="61"/>
      <c r="B58" s="11"/>
      <c r="C58" s="11"/>
      <c r="D58" s="17"/>
      <c r="E58" s="66"/>
      <c r="F58" s="17"/>
      <c r="G58" s="17"/>
      <c r="H58" s="17"/>
      <c r="I58" s="51"/>
      <c r="J58" s="78"/>
      <c r="K58" s="78"/>
      <c r="L58" s="78"/>
      <c r="M58" s="51"/>
      <c r="N58" s="51"/>
      <c r="O58" s="12"/>
    </row>
    <row r="59" spans="1:32">
      <c r="A59" s="62"/>
      <c r="B59" s="11"/>
      <c r="C59" s="11"/>
      <c r="D59" s="14"/>
      <c r="E59" s="68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32">
      <c r="A60" s="62"/>
      <c r="B60" s="11"/>
      <c r="C60" s="11"/>
      <c r="D60" s="15"/>
      <c r="E60" s="69"/>
      <c r="F60" s="15"/>
      <c r="G60" s="15"/>
      <c r="H60" s="15"/>
      <c r="I60" s="15"/>
      <c r="J60" s="15"/>
      <c r="K60" s="15"/>
      <c r="L60" s="15"/>
      <c r="M60" s="15"/>
      <c r="N60" s="17"/>
      <c r="O60" s="33"/>
    </row>
    <row r="61" spans="1:32">
      <c r="A61" s="63"/>
      <c r="B61" s="16"/>
      <c r="C61" s="16"/>
      <c r="D61" s="16"/>
      <c r="E61" s="70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32">
      <c r="D62" s="48"/>
      <c r="E62" s="71"/>
      <c r="F62" s="75"/>
      <c r="G62" s="48"/>
      <c r="H62" s="16"/>
      <c r="I62" s="16"/>
      <c r="J62" s="16"/>
      <c r="K62" s="16"/>
      <c r="L62" s="16"/>
      <c r="M62" s="16"/>
      <c r="N62" s="16"/>
      <c r="O62" s="16"/>
    </row>
    <row r="63" spans="1:32">
      <c r="A63" s="64"/>
      <c r="B63" s="13"/>
      <c r="C63" s="13"/>
      <c r="D63" s="51"/>
      <c r="E63" s="67"/>
      <c r="F63" s="73"/>
      <c r="G63" s="51"/>
      <c r="H63" s="17"/>
      <c r="I63" s="17" t="s">
        <v>5</v>
      </c>
      <c r="J63" s="17"/>
      <c r="K63" s="17"/>
      <c r="L63" s="17"/>
      <c r="M63" s="17"/>
      <c r="N63" s="17"/>
      <c r="O63" s="17"/>
    </row>
  </sheetData>
  <mergeCells count="37">
    <mergeCell ref="F57:G57"/>
    <mergeCell ref="H53:O53"/>
    <mergeCell ref="B54:D54"/>
    <mergeCell ref="F54:I54"/>
    <mergeCell ref="D55:E55"/>
    <mergeCell ref="F55:H55"/>
    <mergeCell ref="R50:S50"/>
    <mergeCell ref="B50:D50"/>
    <mergeCell ref="F50:I50"/>
    <mergeCell ref="D51:E51"/>
    <mergeCell ref="F51:H51"/>
    <mergeCell ref="H52:I52"/>
    <mergeCell ref="C13:L13"/>
    <mergeCell ref="A39:D39"/>
    <mergeCell ref="A41:L41"/>
    <mergeCell ref="I43:K43"/>
    <mergeCell ref="I44:K44"/>
    <mergeCell ref="A40:O40"/>
    <mergeCell ref="M44:N44"/>
    <mergeCell ref="I47:K47"/>
    <mergeCell ref="I48:K48"/>
    <mergeCell ref="M48:N48"/>
    <mergeCell ref="C45:F45"/>
    <mergeCell ref="C44:F44"/>
    <mergeCell ref="C49:F49"/>
    <mergeCell ref="C48:F48"/>
    <mergeCell ref="K1:O1"/>
    <mergeCell ref="A2:N2"/>
    <mergeCell ref="A3:N3"/>
    <mergeCell ref="A4:O4"/>
    <mergeCell ref="A5:O5"/>
    <mergeCell ref="C7:G7"/>
    <mergeCell ref="A18:O18"/>
    <mergeCell ref="C11:G11"/>
    <mergeCell ref="C12:G12"/>
    <mergeCell ref="C8:G8"/>
    <mergeCell ref="C9:L9"/>
  </mergeCells>
  <pageMargins left="0.55118110236220474" right="0.55118110236220474" top="0.39370078740157483" bottom="0.3937007874015748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view="pageBreakPreview" topLeftCell="A9" zoomScale="70" zoomScaleNormal="80" zoomScaleSheetLayoutView="70" workbookViewId="0">
      <selection activeCell="A39" sqref="A39:O39"/>
    </sheetView>
  </sheetViews>
  <sheetFormatPr defaultColWidth="9.140625" defaultRowHeight="15.75" outlineLevelCol="1"/>
  <cols>
    <col min="1" max="1" width="6.85546875" style="55" customWidth="1"/>
    <col min="2" max="2" width="63.7109375" style="7" customWidth="1"/>
    <col min="3" max="3" width="20.85546875" style="7" customWidth="1"/>
    <col min="4" max="4" width="11.140625" style="8" bestFit="1" customWidth="1" outlineLevel="1"/>
    <col min="5" max="5" width="15.140625" style="65" customWidth="1" outlineLevel="1"/>
    <col min="6" max="6" width="18.140625" style="8" bestFit="1" customWidth="1" outlineLevel="1"/>
    <col min="7" max="7" width="18.140625" style="8" customWidth="1" outlineLevel="1"/>
    <col min="8" max="8" width="19.28515625" style="49" bestFit="1" customWidth="1"/>
    <col min="9" max="9" width="21" style="49" bestFit="1" customWidth="1"/>
    <col min="10" max="10" width="19.7109375" style="49" customWidth="1" outlineLevel="1"/>
    <col min="11" max="11" width="20.42578125" style="49" customWidth="1" outlineLevel="1"/>
    <col min="12" max="12" width="21.5703125" style="49" customWidth="1" outlineLevel="1"/>
    <col min="13" max="13" width="20.85546875" style="49" customWidth="1"/>
    <col min="14" max="14" width="22.140625" style="49" customWidth="1"/>
    <col min="15" max="15" width="20.7109375" style="8" bestFit="1" customWidth="1"/>
    <col min="16" max="16384" width="9.140625" style="8"/>
  </cols>
  <sheetData>
    <row r="1" spans="1:15" ht="18.75">
      <c r="A1" s="97"/>
      <c r="B1" s="97"/>
      <c r="C1" s="127"/>
      <c r="D1" s="97"/>
      <c r="E1" s="101"/>
      <c r="F1" s="101"/>
      <c r="G1" s="101"/>
      <c r="H1" s="98"/>
      <c r="I1" s="98"/>
      <c r="J1" s="99"/>
      <c r="K1" s="387" t="s">
        <v>43</v>
      </c>
      <c r="L1" s="387"/>
      <c r="M1" s="387"/>
      <c r="N1" s="387"/>
      <c r="O1" s="387"/>
    </row>
    <row r="2" spans="1:15" ht="19.5">
      <c r="A2" s="361" t="s">
        <v>44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33"/>
    </row>
    <row r="3" spans="1:15" ht="19.5">
      <c r="A3" s="362" t="s">
        <v>45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33"/>
    </row>
    <row r="4" spans="1:15" ht="19.5">
      <c r="A4" s="363" t="s">
        <v>67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5" ht="19.5">
      <c r="A5" s="364" t="s">
        <v>169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6.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9.5">
      <c r="A7" s="134"/>
      <c r="B7" s="135" t="s">
        <v>14</v>
      </c>
      <c r="C7" s="355" t="s">
        <v>53</v>
      </c>
      <c r="D7" s="355"/>
      <c r="E7" s="355"/>
      <c r="F7" s="355"/>
      <c r="G7" s="355"/>
      <c r="H7" s="135"/>
      <c r="I7" s="135"/>
      <c r="J7" s="135"/>
      <c r="K7" s="135"/>
      <c r="L7" s="135"/>
      <c r="M7" s="135"/>
      <c r="N7" s="135"/>
      <c r="O7" s="135"/>
    </row>
    <row r="8" spans="1:15" ht="19.5">
      <c r="A8" s="134"/>
      <c r="B8" s="135"/>
      <c r="C8" s="355" t="s">
        <v>54</v>
      </c>
      <c r="D8" s="355"/>
      <c r="E8" s="355"/>
      <c r="F8" s="355"/>
      <c r="G8" s="355"/>
      <c r="H8" s="135"/>
      <c r="I8" s="135"/>
      <c r="J8" s="135"/>
      <c r="K8" s="135"/>
      <c r="L8" s="135"/>
      <c r="M8" s="135"/>
      <c r="N8" s="135"/>
      <c r="O8" s="135"/>
    </row>
    <row r="9" spans="1:15" ht="26.25" customHeight="1">
      <c r="A9" s="134"/>
      <c r="B9" s="135"/>
      <c r="C9" s="359" t="s">
        <v>68</v>
      </c>
      <c r="D9" s="359"/>
      <c r="E9" s="359"/>
      <c r="F9" s="359"/>
      <c r="G9" s="359"/>
      <c r="H9" s="359"/>
      <c r="I9" s="359"/>
      <c r="J9" s="359"/>
      <c r="K9" s="359"/>
      <c r="L9" s="359"/>
      <c r="M9" s="135"/>
      <c r="N9" s="135"/>
      <c r="O9" s="135"/>
    </row>
    <row r="10" spans="1:15" ht="19.5" hidden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5.75" hidden="1" customHeight="1">
      <c r="A11" s="134"/>
      <c r="B11" s="135" t="s">
        <v>14</v>
      </c>
      <c r="C11" s="355" t="s">
        <v>15</v>
      </c>
      <c r="D11" s="355"/>
      <c r="E11" s="355"/>
      <c r="F11" s="355"/>
      <c r="G11" s="355"/>
      <c r="H11" s="135"/>
      <c r="I11" s="135"/>
      <c r="J11" s="135"/>
      <c r="K11" s="135"/>
      <c r="L11" s="135"/>
      <c r="M11" s="135"/>
      <c r="N11" s="135"/>
      <c r="O11" s="135"/>
    </row>
    <row r="12" spans="1:15" ht="15.75" hidden="1" customHeight="1">
      <c r="A12" s="134"/>
      <c r="B12" s="135"/>
      <c r="C12" s="355" t="s">
        <v>16</v>
      </c>
      <c r="D12" s="355"/>
      <c r="E12" s="355"/>
      <c r="F12" s="355"/>
      <c r="G12" s="355"/>
      <c r="H12" s="135"/>
      <c r="I12" s="135"/>
      <c r="J12" s="135"/>
      <c r="K12" s="135"/>
      <c r="L12" s="135"/>
      <c r="M12" s="135"/>
      <c r="N12" s="135"/>
      <c r="O12" s="135"/>
    </row>
    <row r="13" spans="1:15" ht="32.25" hidden="1" customHeight="1">
      <c r="A13" s="134"/>
      <c r="B13" s="135"/>
      <c r="C13" s="359" t="s">
        <v>17</v>
      </c>
      <c r="D13" s="359"/>
      <c r="E13" s="359"/>
      <c r="F13" s="359"/>
      <c r="G13" s="359"/>
      <c r="H13" s="359"/>
      <c r="I13" s="359"/>
      <c r="J13" s="359"/>
      <c r="K13" s="359"/>
      <c r="L13" s="359"/>
      <c r="M13" s="135"/>
      <c r="N13" s="135"/>
      <c r="O13" s="135"/>
    </row>
    <row r="14" spans="1:15" ht="74.25" hidden="1" customHeight="1">
      <c r="A14" s="136" t="s">
        <v>0</v>
      </c>
      <c r="B14" s="137" t="s">
        <v>1</v>
      </c>
      <c r="C14" s="137" t="s">
        <v>18</v>
      </c>
      <c r="D14" s="137" t="s">
        <v>2</v>
      </c>
      <c r="E14" s="137" t="s">
        <v>19</v>
      </c>
      <c r="F14" s="137" t="s">
        <v>20</v>
      </c>
      <c r="G14" s="137" t="s">
        <v>21</v>
      </c>
      <c r="H14" s="137" t="s">
        <v>22</v>
      </c>
      <c r="I14" s="137" t="s">
        <v>6</v>
      </c>
      <c r="J14" s="137" t="s">
        <v>7</v>
      </c>
      <c r="K14" s="137" t="s">
        <v>3</v>
      </c>
      <c r="L14" s="137" t="s">
        <v>7</v>
      </c>
      <c r="M14" s="137"/>
      <c r="N14" s="138"/>
      <c r="O14" s="139"/>
    </row>
    <row r="15" spans="1:15" ht="78">
      <c r="A15" s="140" t="s">
        <v>0</v>
      </c>
      <c r="B15" s="140" t="s">
        <v>1</v>
      </c>
      <c r="C15" s="141" t="s">
        <v>34</v>
      </c>
      <c r="D15" s="140" t="s">
        <v>18</v>
      </c>
      <c r="E15" s="140" t="s">
        <v>2</v>
      </c>
      <c r="F15" s="140" t="s">
        <v>35</v>
      </c>
      <c r="G15" s="140" t="s">
        <v>36</v>
      </c>
      <c r="H15" s="142" t="s">
        <v>37</v>
      </c>
      <c r="I15" s="142" t="s">
        <v>38</v>
      </c>
      <c r="J15" s="141" t="s">
        <v>39</v>
      </c>
      <c r="K15" s="141" t="s">
        <v>21</v>
      </c>
      <c r="L15" s="141" t="s">
        <v>6</v>
      </c>
      <c r="M15" s="140" t="s">
        <v>40</v>
      </c>
      <c r="N15" s="140" t="s">
        <v>41</v>
      </c>
      <c r="O15" s="143" t="s">
        <v>38</v>
      </c>
    </row>
    <row r="16" spans="1:15" ht="19.5">
      <c r="A16" s="140">
        <v>1</v>
      </c>
      <c r="B16" s="140">
        <v>2</v>
      </c>
      <c r="C16" s="141">
        <v>3</v>
      </c>
      <c r="D16" s="140">
        <v>4</v>
      </c>
      <c r="E16" s="140">
        <v>5</v>
      </c>
      <c r="F16" s="140">
        <v>6</v>
      </c>
      <c r="G16" s="140">
        <v>7</v>
      </c>
      <c r="H16" s="144">
        <v>8</v>
      </c>
      <c r="I16" s="144">
        <v>9</v>
      </c>
      <c r="J16" s="141">
        <v>10</v>
      </c>
      <c r="K16" s="141">
        <v>11</v>
      </c>
      <c r="L16" s="141">
        <v>12</v>
      </c>
      <c r="M16" s="140">
        <v>13</v>
      </c>
      <c r="N16" s="140">
        <v>14</v>
      </c>
      <c r="O16" s="145">
        <v>15</v>
      </c>
    </row>
    <row r="17" spans="1:16" ht="15.75" customHeight="1">
      <c r="A17" s="356" t="s">
        <v>106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8"/>
    </row>
    <row r="18" spans="1:16" s="47" customFormat="1" ht="39">
      <c r="A18" s="146">
        <v>1</v>
      </c>
      <c r="B18" s="147" t="s">
        <v>108</v>
      </c>
      <c r="C18" s="148" t="s">
        <v>107</v>
      </c>
      <c r="D18" s="149" t="s">
        <v>42</v>
      </c>
      <c r="E18" s="148">
        <v>2</v>
      </c>
      <c r="F18" s="149">
        <v>2020</v>
      </c>
      <c r="G18" s="149">
        <v>2021</v>
      </c>
      <c r="H18" s="150">
        <f t="shared" ref="H18:H24" si="0">ROUND(I18/E18,2)</f>
        <v>2504229.2799999998</v>
      </c>
      <c r="I18" s="150">
        <f>2164734.58*2.23+181100.45</f>
        <v>5008458.5634000003</v>
      </c>
      <c r="J18" s="149">
        <v>7</v>
      </c>
      <c r="K18" s="151" t="s">
        <v>32</v>
      </c>
      <c r="L18" s="152">
        <v>181</v>
      </c>
      <c r="M18" s="153">
        <v>0</v>
      </c>
      <c r="N18" s="154">
        <v>0</v>
      </c>
      <c r="O18" s="155">
        <f>I18</f>
        <v>5008458.5634000003</v>
      </c>
      <c r="P18" s="46"/>
    </row>
    <row r="19" spans="1:16" s="47" customFormat="1" ht="101.25" customHeight="1">
      <c r="A19" s="146">
        <v>2</v>
      </c>
      <c r="B19" s="147" t="s">
        <v>109</v>
      </c>
      <c r="C19" s="156" t="s">
        <v>111</v>
      </c>
      <c r="D19" s="149" t="s">
        <v>42</v>
      </c>
      <c r="E19" s="148">
        <v>2</v>
      </c>
      <c r="F19" s="149">
        <v>2020</v>
      </c>
      <c r="G19" s="149">
        <v>2021</v>
      </c>
      <c r="H19" s="150">
        <f t="shared" si="0"/>
        <v>927877.49</v>
      </c>
      <c r="I19" s="150">
        <f>832177.12*2.23</f>
        <v>1855754.9775999999</v>
      </c>
      <c r="J19" s="149">
        <v>7</v>
      </c>
      <c r="K19" s="151" t="s">
        <v>32</v>
      </c>
      <c r="L19" s="152">
        <v>181</v>
      </c>
      <c r="M19" s="153">
        <v>0</v>
      </c>
      <c r="N19" s="154">
        <v>0</v>
      </c>
      <c r="O19" s="155">
        <f>I19</f>
        <v>1855754.9775999999</v>
      </c>
      <c r="P19" s="46"/>
    </row>
    <row r="20" spans="1:16" s="47" customFormat="1" ht="39">
      <c r="A20" s="146" t="s">
        <v>23</v>
      </c>
      <c r="B20" s="147" t="s">
        <v>110</v>
      </c>
      <c r="C20" s="156" t="s">
        <v>112</v>
      </c>
      <c r="D20" s="149" t="s">
        <v>42</v>
      </c>
      <c r="E20" s="148">
        <v>4</v>
      </c>
      <c r="F20" s="149">
        <v>2020</v>
      </c>
      <c r="G20" s="149">
        <v>2021</v>
      </c>
      <c r="H20" s="150">
        <f t="shared" si="0"/>
        <v>17938.740000000002</v>
      </c>
      <c r="I20" s="150">
        <f>32177.12*2.23</f>
        <v>71754.977599999998</v>
      </c>
      <c r="J20" s="149">
        <v>7</v>
      </c>
      <c r="K20" s="151" t="s">
        <v>32</v>
      </c>
      <c r="L20" s="152">
        <v>181</v>
      </c>
      <c r="M20" s="153">
        <v>0</v>
      </c>
      <c r="N20" s="154">
        <v>0</v>
      </c>
      <c r="O20" s="155">
        <f>I20</f>
        <v>71754.977599999998</v>
      </c>
      <c r="P20" s="46"/>
    </row>
    <row r="21" spans="1:16" s="47" customFormat="1" ht="39">
      <c r="A21" s="146" t="s">
        <v>24</v>
      </c>
      <c r="B21" s="147" t="s">
        <v>114</v>
      </c>
      <c r="C21" s="156" t="s">
        <v>113</v>
      </c>
      <c r="D21" s="149" t="s">
        <v>42</v>
      </c>
      <c r="E21" s="148">
        <v>1</v>
      </c>
      <c r="F21" s="149">
        <v>2020</v>
      </c>
      <c r="G21" s="149">
        <v>2021</v>
      </c>
      <c r="H21" s="150">
        <f t="shared" si="0"/>
        <v>7084.98</v>
      </c>
      <c r="I21" s="150">
        <f>3177.12*2.23</f>
        <v>7084.9775999999993</v>
      </c>
      <c r="J21" s="149">
        <v>7</v>
      </c>
      <c r="K21" s="151" t="s">
        <v>32</v>
      </c>
      <c r="L21" s="152">
        <v>181</v>
      </c>
      <c r="M21" s="153">
        <v>0</v>
      </c>
      <c r="N21" s="154">
        <v>0</v>
      </c>
      <c r="O21" s="155">
        <f>I21</f>
        <v>7084.9775999999993</v>
      </c>
      <c r="P21" s="46"/>
    </row>
    <row r="22" spans="1:16" s="47" customFormat="1" ht="58.5">
      <c r="A22" s="146" t="s">
        <v>25</v>
      </c>
      <c r="B22" s="147" t="s">
        <v>115</v>
      </c>
      <c r="C22" s="156" t="s">
        <v>116</v>
      </c>
      <c r="D22" s="149" t="s">
        <v>42</v>
      </c>
      <c r="E22" s="148">
        <v>2</v>
      </c>
      <c r="F22" s="149">
        <v>2020</v>
      </c>
      <c r="G22" s="149">
        <v>2021</v>
      </c>
      <c r="H22" s="150">
        <f t="shared" si="0"/>
        <v>147377.49</v>
      </c>
      <c r="I22" s="150">
        <f>132177.12*2.23</f>
        <v>294754.97759999998</v>
      </c>
      <c r="J22" s="149">
        <v>7</v>
      </c>
      <c r="K22" s="151" t="s">
        <v>32</v>
      </c>
      <c r="L22" s="152">
        <v>181</v>
      </c>
      <c r="M22" s="153">
        <v>0</v>
      </c>
      <c r="N22" s="154">
        <v>0</v>
      </c>
      <c r="O22" s="155">
        <f>I22</f>
        <v>294754.97759999998</v>
      </c>
      <c r="P22" s="46"/>
    </row>
    <row r="23" spans="1:16" s="47" customFormat="1" ht="39">
      <c r="A23" s="146" t="s">
        <v>26</v>
      </c>
      <c r="B23" s="147" t="s">
        <v>117</v>
      </c>
      <c r="C23" s="156" t="s">
        <v>118</v>
      </c>
      <c r="D23" s="149" t="s">
        <v>42</v>
      </c>
      <c r="E23" s="148">
        <v>2</v>
      </c>
      <c r="F23" s="149">
        <v>2020</v>
      </c>
      <c r="G23" s="149">
        <v>2021</v>
      </c>
      <c r="H23" s="150">
        <f t="shared" si="0"/>
        <v>6400.82</v>
      </c>
      <c r="I23" s="150">
        <f>5740.65*2.23</f>
        <v>12801.6495</v>
      </c>
      <c r="J23" s="149">
        <v>7</v>
      </c>
      <c r="K23" s="151" t="s">
        <v>32</v>
      </c>
      <c r="L23" s="152">
        <v>181</v>
      </c>
      <c r="M23" s="153">
        <v>0</v>
      </c>
      <c r="N23" s="154">
        <v>0</v>
      </c>
      <c r="O23" s="155">
        <f t="shared" ref="O23:O25" si="1">I23</f>
        <v>12801.6495</v>
      </c>
      <c r="P23" s="46"/>
    </row>
    <row r="24" spans="1:16" s="47" customFormat="1" ht="39">
      <c r="A24" s="146" t="s">
        <v>27</v>
      </c>
      <c r="B24" s="147" t="s">
        <v>119</v>
      </c>
      <c r="C24" s="156" t="s">
        <v>120</v>
      </c>
      <c r="D24" s="149" t="s">
        <v>42</v>
      </c>
      <c r="E24" s="148">
        <v>4</v>
      </c>
      <c r="F24" s="149">
        <v>2020</v>
      </c>
      <c r="G24" s="149">
        <v>2021</v>
      </c>
      <c r="H24" s="150">
        <f t="shared" si="0"/>
        <v>2109.31</v>
      </c>
      <c r="I24" s="150">
        <f>3783.51*2.23</f>
        <v>8437.2273000000005</v>
      </c>
      <c r="J24" s="149">
        <v>7</v>
      </c>
      <c r="K24" s="151" t="s">
        <v>32</v>
      </c>
      <c r="L24" s="152">
        <v>181</v>
      </c>
      <c r="M24" s="153">
        <v>0</v>
      </c>
      <c r="N24" s="154">
        <v>0</v>
      </c>
      <c r="O24" s="155">
        <f t="shared" si="1"/>
        <v>8437.2273000000005</v>
      </c>
      <c r="P24" s="46"/>
    </row>
    <row r="25" spans="1:16" s="47" customFormat="1" ht="18.75" customHeight="1">
      <c r="A25" s="366" t="s">
        <v>105</v>
      </c>
      <c r="B25" s="366"/>
      <c r="C25" s="366"/>
      <c r="D25" s="366"/>
      <c r="E25" s="157"/>
      <c r="F25" s="158"/>
      <c r="G25" s="159"/>
      <c r="H25" s="160"/>
      <c r="I25" s="161">
        <f>SUM(I18:I24)</f>
        <v>7259047.3506000005</v>
      </c>
      <c r="J25" s="160"/>
      <c r="K25" s="160"/>
      <c r="L25" s="160"/>
      <c r="M25" s="152"/>
      <c r="N25" s="162"/>
      <c r="O25" s="155">
        <f t="shared" si="1"/>
        <v>7259047.3506000005</v>
      </c>
      <c r="P25" s="46"/>
    </row>
    <row r="26" spans="1:16" s="27" customFormat="1" ht="19.5">
      <c r="A26" s="367" t="s">
        <v>13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163"/>
      <c r="N26" s="164"/>
      <c r="O26" s="165"/>
    </row>
    <row r="27" spans="1:16" s="27" customFormat="1" ht="18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90"/>
      <c r="N27" s="91"/>
      <c r="O27" s="92"/>
    </row>
    <row r="28" spans="1:16" s="30" customFormat="1" ht="21.75" customHeight="1">
      <c r="A28" s="93"/>
      <c r="B28" s="108" t="s">
        <v>47</v>
      </c>
      <c r="C28" s="109"/>
      <c r="D28" s="110"/>
      <c r="E28" s="110"/>
      <c r="F28" s="110"/>
      <c r="G28" s="110"/>
      <c r="H28" s="111"/>
      <c r="I28" s="368" t="s">
        <v>31</v>
      </c>
      <c r="J28" s="368"/>
      <c r="K28" s="368"/>
      <c r="L28" s="112"/>
      <c r="M28" s="113"/>
      <c r="N28" s="113"/>
      <c r="O28" s="105"/>
    </row>
    <row r="29" spans="1:16" customFormat="1" ht="22.5" customHeight="1">
      <c r="A29" s="97"/>
      <c r="B29" s="114" t="s">
        <v>52</v>
      </c>
      <c r="C29" s="376" t="s">
        <v>150</v>
      </c>
      <c r="D29" s="376"/>
      <c r="E29" s="377"/>
      <c r="F29" s="375"/>
      <c r="G29" s="115"/>
      <c r="H29" s="106"/>
      <c r="I29" s="368" t="s">
        <v>50</v>
      </c>
      <c r="J29" s="368"/>
      <c r="K29" s="368"/>
      <c r="L29" s="112"/>
      <c r="M29" s="388" t="s">
        <v>154</v>
      </c>
      <c r="N29" s="388"/>
      <c r="O29" s="389"/>
    </row>
    <row r="30" spans="1:16" customFormat="1" ht="20.25" customHeight="1">
      <c r="A30" s="97"/>
      <c r="B30" s="114" t="s">
        <v>51</v>
      </c>
      <c r="C30" s="376" t="s">
        <v>153</v>
      </c>
      <c r="D30" s="376"/>
      <c r="E30" s="377"/>
      <c r="F30" s="377"/>
      <c r="G30" s="115"/>
      <c r="H30" s="106"/>
      <c r="I30" s="116"/>
      <c r="J30" s="117"/>
      <c r="K30" s="113"/>
      <c r="L30" s="113"/>
      <c r="M30" s="390" t="s">
        <v>164</v>
      </c>
      <c r="N30" s="389"/>
      <c r="O30" s="389"/>
    </row>
    <row r="31" spans="1:16" customFormat="1" ht="21">
      <c r="A31" s="97"/>
      <c r="B31" s="107"/>
      <c r="C31" s="107"/>
      <c r="D31" s="119"/>
      <c r="E31" s="119"/>
      <c r="F31" s="119"/>
      <c r="G31" s="111"/>
      <c r="H31" s="106"/>
      <c r="I31" s="116"/>
      <c r="J31" s="117"/>
      <c r="K31" s="117"/>
      <c r="L31" s="117"/>
      <c r="M31" s="117"/>
      <c r="N31" s="120"/>
      <c r="O31" s="105"/>
    </row>
    <row r="32" spans="1:16" customFormat="1" ht="43.5" customHeight="1">
      <c r="A32" s="100"/>
      <c r="B32" s="121" t="s">
        <v>170</v>
      </c>
      <c r="C32" s="122"/>
      <c r="D32" s="123"/>
      <c r="E32" s="123"/>
      <c r="F32" s="123"/>
      <c r="G32" s="111"/>
      <c r="H32" s="106"/>
      <c r="I32" s="368" t="s">
        <v>148</v>
      </c>
      <c r="J32" s="368"/>
      <c r="K32" s="368"/>
      <c r="L32" s="118"/>
      <c r="M32" s="118"/>
      <c r="N32" s="117"/>
      <c r="O32" s="105"/>
    </row>
    <row r="33" spans="1:15" customFormat="1" ht="22.5" customHeight="1">
      <c r="A33" s="97"/>
      <c r="B33" s="114" t="s">
        <v>52</v>
      </c>
      <c r="C33" s="376" t="s">
        <v>151</v>
      </c>
      <c r="D33" s="376"/>
      <c r="E33" s="377"/>
      <c r="F33" s="375"/>
      <c r="G33" s="115"/>
      <c r="H33" s="106"/>
      <c r="I33" s="368" t="s">
        <v>50</v>
      </c>
      <c r="J33" s="368"/>
      <c r="K33" s="368"/>
      <c r="L33" s="112"/>
      <c r="M33" s="388" t="s">
        <v>155</v>
      </c>
      <c r="N33" s="388"/>
      <c r="O33" s="389"/>
    </row>
    <row r="34" spans="1:15" customFormat="1" ht="21" customHeight="1">
      <c r="A34" s="101"/>
      <c r="B34" s="107"/>
      <c r="C34" s="376" t="s">
        <v>152</v>
      </c>
      <c r="D34" s="376"/>
      <c r="E34" s="377"/>
      <c r="F34" s="377"/>
      <c r="G34" s="115"/>
      <c r="H34" s="106"/>
      <c r="I34" s="124"/>
      <c r="J34" s="124"/>
      <c r="K34" s="124"/>
      <c r="L34" s="112"/>
      <c r="M34" s="390" t="s">
        <v>163</v>
      </c>
      <c r="N34" s="389"/>
      <c r="O34" s="389"/>
    </row>
    <row r="35" spans="1:15" customFormat="1" ht="15" customHeight="1">
      <c r="A35" s="97"/>
      <c r="B35" s="380"/>
      <c r="C35" s="380"/>
      <c r="D35" s="380"/>
      <c r="E35" s="125"/>
      <c r="F35" s="381"/>
      <c r="G35" s="381"/>
      <c r="H35" s="381"/>
      <c r="I35" s="381"/>
      <c r="J35" s="126"/>
      <c r="K35" s="126"/>
      <c r="L35" s="126"/>
      <c r="M35" s="126"/>
      <c r="N35" s="126"/>
      <c r="O35" s="126"/>
    </row>
    <row r="36" spans="1:15" s="27" customFormat="1" ht="22.5" customHeight="1">
      <c r="A36" s="72"/>
      <c r="B36" s="72"/>
      <c r="C36" s="72"/>
      <c r="D36" s="72"/>
      <c r="E36" s="72"/>
      <c r="F36" s="72"/>
      <c r="G36" s="72"/>
      <c r="H36" s="72"/>
      <c r="I36" s="72"/>
      <c r="J36" s="82"/>
      <c r="K36" s="82"/>
      <c r="L36" s="82"/>
      <c r="M36" s="40"/>
      <c r="N36" s="18"/>
      <c r="O36" s="41"/>
    </row>
    <row r="37" spans="1:15" s="27" customFormat="1" ht="22.5" customHeight="1">
      <c r="A37" s="72"/>
      <c r="B37" s="72"/>
      <c r="C37" s="72"/>
      <c r="D37" s="72"/>
      <c r="E37" s="72"/>
      <c r="F37" s="72"/>
      <c r="G37" s="72"/>
      <c r="H37" s="72"/>
      <c r="I37" s="72"/>
      <c r="J37" s="82"/>
      <c r="K37" s="82"/>
      <c r="L37" s="82"/>
      <c r="M37" s="40"/>
      <c r="N37" s="18"/>
      <c r="O37" s="41"/>
    </row>
  </sheetData>
  <mergeCells count="28">
    <mergeCell ref="B35:D35"/>
    <mergeCell ref="F35:I35"/>
    <mergeCell ref="M29:O29"/>
    <mergeCell ref="M33:O33"/>
    <mergeCell ref="C33:F33"/>
    <mergeCell ref="C29:F29"/>
    <mergeCell ref="C34:F34"/>
    <mergeCell ref="M34:O34"/>
    <mergeCell ref="I32:K32"/>
    <mergeCell ref="C30:F30"/>
    <mergeCell ref="M30:O30"/>
    <mergeCell ref="I33:K33"/>
    <mergeCell ref="A25:D25"/>
    <mergeCell ref="A26:L26"/>
    <mergeCell ref="C12:G12"/>
    <mergeCell ref="I29:K29"/>
    <mergeCell ref="I28:K28"/>
    <mergeCell ref="C7:G7"/>
    <mergeCell ref="C8:G8"/>
    <mergeCell ref="C9:L9"/>
    <mergeCell ref="A17:O17"/>
    <mergeCell ref="K1:O1"/>
    <mergeCell ref="A2:N2"/>
    <mergeCell ref="A3:N3"/>
    <mergeCell ref="A4:O4"/>
    <mergeCell ref="A5:O5"/>
    <mergeCell ref="C11:G11"/>
    <mergeCell ref="C13:L13"/>
  </mergeCells>
  <pageMargins left="0.55118110236220474" right="0.55118110236220474" top="0.39370078740157483" bottom="0.39370078740157483" header="0.31496062992125984" footer="0.31496062992125984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65"/>
  <sheetViews>
    <sheetView view="pageBreakPreview" topLeftCell="A27" zoomScale="70" zoomScaleNormal="80" zoomScaleSheetLayoutView="70" workbookViewId="0">
      <selection activeCell="A39" sqref="A39:O39"/>
    </sheetView>
  </sheetViews>
  <sheetFormatPr defaultColWidth="9.140625" defaultRowHeight="15.75" outlineLevelCol="1"/>
  <cols>
    <col min="1" max="1" width="6.85546875" style="55" customWidth="1"/>
    <col min="2" max="2" width="73.140625" style="7" customWidth="1"/>
    <col min="3" max="3" width="24" style="7" customWidth="1"/>
    <col min="4" max="4" width="11.140625" style="8" bestFit="1" customWidth="1" outlineLevel="1"/>
    <col min="5" max="5" width="15.140625" style="65" customWidth="1" outlineLevel="1"/>
    <col min="6" max="6" width="18.140625" style="8" bestFit="1" customWidth="1" outlineLevel="1"/>
    <col min="7" max="7" width="16.85546875" style="8" customWidth="1" outlineLevel="1"/>
    <col min="8" max="8" width="18.7109375" style="49" customWidth="1"/>
    <col min="9" max="9" width="30.85546875" style="49" bestFit="1" customWidth="1"/>
    <col min="10" max="10" width="16.85546875" style="36" customWidth="1" outlineLevel="1"/>
    <col min="11" max="11" width="20.42578125" style="36" customWidth="1" outlineLevel="1"/>
    <col min="12" max="12" width="21.5703125" style="36" customWidth="1" outlineLevel="1"/>
    <col min="13" max="13" width="20.5703125" style="49" customWidth="1"/>
    <col min="14" max="14" width="17.140625" style="49" customWidth="1"/>
    <col min="15" max="15" width="21" style="8" customWidth="1"/>
    <col min="16" max="16" width="14.28515625" style="8" customWidth="1"/>
    <col min="17" max="17" width="12.140625" style="8" customWidth="1"/>
    <col min="18" max="18" width="14" style="8" customWidth="1"/>
    <col min="19" max="19" width="16.28515625" style="8" customWidth="1"/>
    <col min="20" max="20" width="19.85546875" style="8" customWidth="1"/>
    <col min="21" max="21" width="21.28515625" style="8" customWidth="1"/>
    <col min="22" max="22" width="17.42578125" style="8" customWidth="1"/>
    <col min="23" max="24" width="9.140625" style="8"/>
    <col min="25" max="26" width="15.7109375" style="49" customWidth="1"/>
    <col min="27" max="16384" width="9.140625" style="8"/>
  </cols>
  <sheetData>
    <row r="1" spans="1:19" ht="18.75">
      <c r="A1" s="97"/>
      <c r="B1" s="97"/>
      <c r="C1" s="127"/>
      <c r="D1" s="97"/>
      <c r="E1" s="101"/>
      <c r="F1" s="101"/>
      <c r="G1" s="101"/>
      <c r="H1" s="98"/>
      <c r="I1" s="98"/>
      <c r="J1" s="99"/>
      <c r="K1" s="387" t="s">
        <v>43</v>
      </c>
      <c r="L1" s="387"/>
      <c r="M1" s="387"/>
      <c r="N1" s="387"/>
      <c r="O1" s="387"/>
      <c r="P1" s="49"/>
    </row>
    <row r="2" spans="1:19" ht="19.5">
      <c r="A2" s="361" t="s">
        <v>44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33"/>
      <c r="P2" s="49"/>
    </row>
    <row r="3" spans="1:19" ht="19.5">
      <c r="A3" s="362" t="s">
        <v>45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133"/>
      <c r="P3" s="49"/>
    </row>
    <row r="4" spans="1:19" ht="19.5">
      <c r="A4" s="363" t="s">
        <v>67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49"/>
    </row>
    <row r="5" spans="1:19" ht="19.5">
      <c r="A5" s="364" t="s">
        <v>169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81"/>
    </row>
    <row r="6" spans="1:19" ht="16.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84"/>
    </row>
    <row r="7" spans="1:19" ht="19.5">
      <c r="A7" s="134"/>
      <c r="B7" s="135" t="s">
        <v>14</v>
      </c>
      <c r="C7" s="355" t="s">
        <v>53</v>
      </c>
      <c r="D7" s="355"/>
      <c r="E7" s="355"/>
      <c r="F7" s="355"/>
      <c r="G7" s="355"/>
      <c r="H7" s="135"/>
      <c r="I7" s="135"/>
      <c r="J7" s="135"/>
      <c r="K7" s="135"/>
      <c r="L7" s="135"/>
      <c r="M7" s="135"/>
      <c r="N7" s="135"/>
      <c r="O7" s="135"/>
      <c r="P7" s="81"/>
    </row>
    <row r="8" spans="1:19" ht="19.5">
      <c r="A8" s="134"/>
      <c r="B8" s="135"/>
      <c r="C8" s="355" t="s">
        <v>54</v>
      </c>
      <c r="D8" s="355"/>
      <c r="E8" s="355"/>
      <c r="F8" s="355"/>
      <c r="G8" s="355"/>
      <c r="H8" s="135"/>
      <c r="I8" s="135"/>
      <c r="J8" s="135"/>
      <c r="K8" s="135"/>
      <c r="L8" s="135"/>
      <c r="M8" s="135"/>
      <c r="N8" s="135"/>
      <c r="O8" s="135"/>
      <c r="P8" s="81"/>
    </row>
    <row r="9" spans="1:19" ht="19.5">
      <c r="A9" s="134"/>
      <c r="B9" s="135"/>
      <c r="C9" s="359" t="s">
        <v>68</v>
      </c>
      <c r="D9" s="359"/>
      <c r="E9" s="359"/>
      <c r="F9" s="359"/>
      <c r="G9" s="359"/>
      <c r="H9" s="359"/>
      <c r="I9" s="359"/>
      <c r="J9" s="359"/>
      <c r="K9" s="359"/>
      <c r="L9" s="359"/>
      <c r="M9" s="135"/>
      <c r="N9" s="135"/>
      <c r="O9" s="135"/>
      <c r="P9" s="85"/>
    </row>
    <row r="10" spans="1:19" ht="19.5" hidden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79"/>
    </row>
    <row r="11" spans="1:19" ht="15.75" hidden="1" customHeight="1">
      <c r="A11" s="134"/>
      <c r="B11" s="135" t="s">
        <v>14</v>
      </c>
      <c r="C11" s="355" t="s">
        <v>15</v>
      </c>
      <c r="D11" s="355"/>
      <c r="E11" s="355"/>
      <c r="F11" s="355"/>
      <c r="G11" s="355"/>
      <c r="H11" s="135"/>
      <c r="I11" s="135"/>
      <c r="J11" s="135"/>
      <c r="K11" s="135"/>
      <c r="L11" s="135"/>
      <c r="M11" s="135"/>
      <c r="N11" s="135"/>
      <c r="O11" s="135"/>
      <c r="P11" s="79"/>
    </row>
    <row r="12" spans="1:19" ht="15.75" hidden="1" customHeight="1">
      <c r="A12" s="134"/>
      <c r="B12" s="135"/>
      <c r="C12" s="355" t="s">
        <v>16</v>
      </c>
      <c r="D12" s="355"/>
      <c r="E12" s="355"/>
      <c r="F12" s="355"/>
      <c r="G12" s="355"/>
      <c r="H12" s="135"/>
      <c r="I12" s="135"/>
      <c r="J12" s="135"/>
      <c r="K12" s="135"/>
      <c r="L12" s="135"/>
      <c r="M12" s="135"/>
      <c r="N12" s="135"/>
      <c r="O12" s="135"/>
      <c r="P12" s="79"/>
    </row>
    <row r="13" spans="1:19" ht="32.25" hidden="1" customHeight="1">
      <c r="A13" s="134"/>
      <c r="B13" s="135"/>
      <c r="C13" s="359" t="s">
        <v>17</v>
      </c>
      <c r="D13" s="359"/>
      <c r="E13" s="359"/>
      <c r="F13" s="359"/>
      <c r="G13" s="359"/>
      <c r="H13" s="359"/>
      <c r="I13" s="359"/>
      <c r="J13" s="359"/>
      <c r="K13" s="359"/>
      <c r="L13" s="359"/>
      <c r="M13" s="135"/>
      <c r="N13" s="135"/>
      <c r="O13" s="135"/>
      <c r="P13" s="79"/>
    </row>
    <row r="14" spans="1:19" ht="74.25" hidden="1" customHeight="1">
      <c r="A14" s="136" t="s">
        <v>0</v>
      </c>
      <c r="B14" s="137" t="s">
        <v>1</v>
      </c>
      <c r="C14" s="137" t="s">
        <v>18</v>
      </c>
      <c r="D14" s="137" t="s">
        <v>2</v>
      </c>
      <c r="E14" s="137" t="s">
        <v>19</v>
      </c>
      <c r="F14" s="137" t="s">
        <v>20</v>
      </c>
      <c r="G14" s="137" t="s">
        <v>21</v>
      </c>
      <c r="H14" s="137" t="s">
        <v>22</v>
      </c>
      <c r="I14" s="137" t="s">
        <v>6</v>
      </c>
      <c r="J14" s="137" t="s">
        <v>7</v>
      </c>
      <c r="K14" s="137" t="s">
        <v>3</v>
      </c>
      <c r="L14" s="137" t="s">
        <v>7</v>
      </c>
      <c r="M14" s="137"/>
      <c r="N14" s="138"/>
      <c r="O14" s="139"/>
      <c r="P14" s="10" t="s">
        <v>4</v>
      </c>
      <c r="Q14" s="8" t="s">
        <v>11</v>
      </c>
      <c r="S14" s="8">
        <v>1.23210201</v>
      </c>
    </row>
    <row r="15" spans="1:19" ht="78">
      <c r="A15" s="140" t="s">
        <v>0</v>
      </c>
      <c r="B15" s="140" t="s">
        <v>1</v>
      </c>
      <c r="C15" s="141" t="s">
        <v>34</v>
      </c>
      <c r="D15" s="140" t="s">
        <v>18</v>
      </c>
      <c r="E15" s="140" t="s">
        <v>2</v>
      </c>
      <c r="F15" s="140" t="s">
        <v>35</v>
      </c>
      <c r="G15" s="140" t="s">
        <v>36</v>
      </c>
      <c r="H15" s="142" t="s">
        <v>37</v>
      </c>
      <c r="I15" s="142" t="s">
        <v>38</v>
      </c>
      <c r="J15" s="141" t="s">
        <v>39</v>
      </c>
      <c r="K15" s="141" t="s">
        <v>21</v>
      </c>
      <c r="L15" s="141" t="s">
        <v>6</v>
      </c>
      <c r="M15" s="140" t="s">
        <v>40</v>
      </c>
      <c r="N15" s="140" t="s">
        <v>41</v>
      </c>
      <c r="O15" s="143" t="s">
        <v>38</v>
      </c>
      <c r="P15" s="10"/>
    </row>
    <row r="16" spans="1:19" ht="19.5">
      <c r="A16" s="140">
        <v>1</v>
      </c>
      <c r="B16" s="140">
        <v>2</v>
      </c>
      <c r="C16" s="141">
        <v>3</v>
      </c>
      <c r="D16" s="140">
        <v>4</v>
      </c>
      <c r="E16" s="140">
        <v>5</v>
      </c>
      <c r="F16" s="140">
        <v>6</v>
      </c>
      <c r="G16" s="140">
        <v>7</v>
      </c>
      <c r="H16" s="144">
        <v>8</v>
      </c>
      <c r="I16" s="144">
        <v>9</v>
      </c>
      <c r="J16" s="141">
        <v>10</v>
      </c>
      <c r="K16" s="141">
        <v>11</v>
      </c>
      <c r="L16" s="141">
        <v>12</v>
      </c>
      <c r="M16" s="140">
        <v>13</v>
      </c>
      <c r="N16" s="140">
        <v>14</v>
      </c>
      <c r="O16" s="145">
        <v>15</v>
      </c>
      <c r="P16" s="54"/>
    </row>
    <row r="17" spans="1:26" ht="19.5" hidden="1">
      <c r="A17" s="166"/>
      <c r="B17" s="152"/>
      <c r="C17" s="152"/>
      <c r="D17" s="152"/>
      <c r="E17" s="152"/>
      <c r="F17" s="137"/>
      <c r="G17" s="151"/>
      <c r="H17" s="152"/>
      <c r="I17" s="152"/>
      <c r="J17" s="152"/>
      <c r="K17" s="152"/>
      <c r="L17" s="152"/>
      <c r="M17" s="152"/>
      <c r="N17" s="138"/>
      <c r="O17" s="139"/>
      <c r="P17" s="54"/>
    </row>
    <row r="18" spans="1:26" ht="19.5">
      <c r="A18" s="356" t="s">
        <v>104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8"/>
      <c r="P18" s="54"/>
    </row>
    <row r="19" spans="1:26" ht="39">
      <c r="A19" s="146">
        <v>1</v>
      </c>
      <c r="B19" s="147" t="s">
        <v>121</v>
      </c>
      <c r="C19" s="140"/>
      <c r="D19" s="149" t="s">
        <v>42</v>
      </c>
      <c r="E19" s="167">
        <v>1</v>
      </c>
      <c r="F19" s="149">
        <v>2020</v>
      </c>
      <c r="G19" s="149">
        <v>2021</v>
      </c>
      <c r="H19" s="154">
        <f t="shared" ref="H19:H34" si="0">ROUND(I19/E19,2)</f>
        <v>1467655.8</v>
      </c>
      <c r="I19" s="150">
        <f>1095265.52*1.34</f>
        <v>1467655.7968000001</v>
      </c>
      <c r="J19" s="149">
        <v>7</v>
      </c>
      <c r="K19" s="151" t="s">
        <v>32</v>
      </c>
      <c r="L19" s="152">
        <v>181</v>
      </c>
      <c r="M19" s="153">
        <v>0</v>
      </c>
      <c r="N19" s="154">
        <v>0</v>
      </c>
      <c r="O19" s="154">
        <f>I19</f>
        <v>1467655.7968000001</v>
      </c>
      <c r="P19" s="54"/>
    </row>
    <row r="20" spans="1:26" ht="39">
      <c r="A20" s="146">
        <v>2</v>
      </c>
      <c r="B20" s="147" t="s">
        <v>122</v>
      </c>
      <c r="C20" s="140" t="s">
        <v>55</v>
      </c>
      <c r="D20" s="149" t="s">
        <v>42</v>
      </c>
      <c r="E20" s="167">
        <v>2</v>
      </c>
      <c r="F20" s="149">
        <v>2020</v>
      </c>
      <c r="G20" s="149">
        <v>2021</v>
      </c>
      <c r="H20" s="154">
        <f t="shared" si="0"/>
        <v>871024.36</v>
      </c>
      <c r="I20" s="150">
        <f>570806.7*1.3+1000000</f>
        <v>1742048.71</v>
      </c>
      <c r="J20" s="149">
        <v>7</v>
      </c>
      <c r="K20" s="151" t="s">
        <v>32</v>
      </c>
      <c r="L20" s="152">
        <v>181</v>
      </c>
      <c r="M20" s="153">
        <v>0</v>
      </c>
      <c r="N20" s="154">
        <v>0</v>
      </c>
      <c r="O20" s="154">
        <f t="shared" ref="O20:O41" si="1">I20</f>
        <v>1742048.71</v>
      </c>
      <c r="P20" s="54"/>
    </row>
    <row r="21" spans="1:26" ht="39">
      <c r="A21" s="146">
        <v>3</v>
      </c>
      <c r="B21" s="147" t="s">
        <v>123</v>
      </c>
      <c r="C21" s="140" t="s">
        <v>55</v>
      </c>
      <c r="D21" s="149" t="s">
        <v>42</v>
      </c>
      <c r="E21" s="167">
        <v>2</v>
      </c>
      <c r="F21" s="149">
        <v>2020</v>
      </c>
      <c r="G21" s="149">
        <v>2021</v>
      </c>
      <c r="H21" s="154">
        <f t="shared" si="0"/>
        <v>871024.36</v>
      </c>
      <c r="I21" s="150">
        <f t="shared" ref="I21:I22" si="2">570806.7*1.3+1000000</f>
        <v>1742048.71</v>
      </c>
      <c r="J21" s="149">
        <v>7</v>
      </c>
      <c r="K21" s="151" t="s">
        <v>32</v>
      </c>
      <c r="L21" s="152">
        <v>181</v>
      </c>
      <c r="M21" s="153">
        <v>0</v>
      </c>
      <c r="N21" s="154">
        <v>0</v>
      </c>
      <c r="O21" s="154">
        <f t="shared" si="1"/>
        <v>1742048.71</v>
      </c>
      <c r="P21" s="54"/>
    </row>
    <row r="22" spans="1:26" ht="39">
      <c r="A22" s="146">
        <v>4</v>
      </c>
      <c r="B22" s="147" t="s">
        <v>124</v>
      </c>
      <c r="C22" s="140" t="s">
        <v>55</v>
      </c>
      <c r="D22" s="149" t="s">
        <v>42</v>
      </c>
      <c r="E22" s="148">
        <v>2</v>
      </c>
      <c r="F22" s="149">
        <v>2020</v>
      </c>
      <c r="G22" s="149">
        <v>2021</v>
      </c>
      <c r="H22" s="154">
        <f t="shared" si="0"/>
        <v>871024.36</v>
      </c>
      <c r="I22" s="150">
        <f t="shared" si="2"/>
        <v>1742048.71</v>
      </c>
      <c r="J22" s="149">
        <v>7</v>
      </c>
      <c r="K22" s="151" t="s">
        <v>32</v>
      </c>
      <c r="L22" s="152">
        <v>181</v>
      </c>
      <c r="M22" s="153">
        <v>0</v>
      </c>
      <c r="N22" s="154">
        <v>0</v>
      </c>
      <c r="O22" s="154">
        <f t="shared" si="1"/>
        <v>1742048.71</v>
      </c>
      <c r="P22" s="54"/>
    </row>
    <row r="23" spans="1:26" ht="39">
      <c r="A23" s="146">
        <v>5</v>
      </c>
      <c r="B23" s="147" t="s">
        <v>125</v>
      </c>
      <c r="C23" s="148" t="s">
        <v>126</v>
      </c>
      <c r="D23" s="149" t="s">
        <v>42</v>
      </c>
      <c r="E23" s="148">
        <v>6</v>
      </c>
      <c r="F23" s="149">
        <v>2020</v>
      </c>
      <c r="G23" s="149">
        <v>2021</v>
      </c>
      <c r="H23" s="154">
        <f t="shared" si="0"/>
        <v>4824.45</v>
      </c>
      <c r="I23" s="150">
        <f>22266.68*1.3</f>
        <v>28946.684000000001</v>
      </c>
      <c r="J23" s="149">
        <v>7</v>
      </c>
      <c r="K23" s="151" t="s">
        <v>32</v>
      </c>
      <c r="L23" s="152">
        <v>181</v>
      </c>
      <c r="M23" s="153">
        <v>0</v>
      </c>
      <c r="N23" s="154">
        <v>0</v>
      </c>
      <c r="O23" s="154">
        <f t="shared" si="1"/>
        <v>28946.684000000001</v>
      </c>
      <c r="P23" s="54"/>
    </row>
    <row r="24" spans="1:26" ht="39">
      <c r="A24" s="146">
        <v>6</v>
      </c>
      <c r="B24" s="147" t="s">
        <v>56</v>
      </c>
      <c r="C24" s="148" t="s">
        <v>127</v>
      </c>
      <c r="D24" s="149" t="s">
        <v>42</v>
      </c>
      <c r="E24" s="148">
        <v>2</v>
      </c>
      <c r="F24" s="149">
        <v>2020</v>
      </c>
      <c r="G24" s="149">
        <v>2021</v>
      </c>
      <c r="H24" s="154">
        <f t="shared" si="0"/>
        <v>3151.97</v>
      </c>
      <c r="I24" s="150">
        <f>4849.18*1.3</f>
        <v>6303.9340000000002</v>
      </c>
      <c r="J24" s="149">
        <v>7</v>
      </c>
      <c r="K24" s="151" t="s">
        <v>32</v>
      </c>
      <c r="L24" s="152">
        <v>181</v>
      </c>
      <c r="M24" s="153">
        <v>0</v>
      </c>
      <c r="N24" s="154">
        <v>0</v>
      </c>
      <c r="O24" s="154">
        <f t="shared" si="1"/>
        <v>6303.9340000000002</v>
      </c>
      <c r="P24" s="54"/>
    </row>
    <row r="25" spans="1:26" ht="39">
      <c r="A25" s="146">
        <v>7</v>
      </c>
      <c r="B25" s="147" t="s">
        <v>128</v>
      </c>
      <c r="C25" s="148" t="s">
        <v>129</v>
      </c>
      <c r="D25" s="149" t="s">
        <v>42</v>
      </c>
      <c r="E25" s="148">
        <v>2</v>
      </c>
      <c r="F25" s="149">
        <v>2020</v>
      </c>
      <c r="G25" s="149">
        <v>2021</v>
      </c>
      <c r="H25" s="154">
        <f t="shared" si="0"/>
        <v>3728.7</v>
      </c>
      <c r="I25" s="150">
        <f>5736.46*1.3</f>
        <v>7457.3980000000001</v>
      </c>
      <c r="J25" s="149">
        <v>7</v>
      </c>
      <c r="K25" s="151" t="s">
        <v>32</v>
      </c>
      <c r="L25" s="152">
        <v>181</v>
      </c>
      <c r="M25" s="153">
        <v>0</v>
      </c>
      <c r="N25" s="154">
        <v>0</v>
      </c>
      <c r="O25" s="154">
        <f t="shared" si="1"/>
        <v>7457.3980000000001</v>
      </c>
      <c r="P25" s="54"/>
    </row>
    <row r="26" spans="1:26" ht="42.75" customHeight="1">
      <c r="A26" s="146">
        <v>8</v>
      </c>
      <c r="B26" s="147" t="s">
        <v>130</v>
      </c>
      <c r="C26" s="148" t="s">
        <v>131</v>
      </c>
      <c r="D26" s="149" t="s">
        <v>42</v>
      </c>
      <c r="E26" s="148">
        <v>2</v>
      </c>
      <c r="F26" s="149">
        <v>2020</v>
      </c>
      <c r="G26" s="149">
        <v>2021</v>
      </c>
      <c r="H26" s="154">
        <f t="shared" si="0"/>
        <v>3649.88</v>
      </c>
      <c r="I26" s="150">
        <f>5615.2*1.3</f>
        <v>7299.76</v>
      </c>
      <c r="J26" s="149">
        <v>7</v>
      </c>
      <c r="K26" s="151" t="s">
        <v>32</v>
      </c>
      <c r="L26" s="152">
        <v>181</v>
      </c>
      <c r="M26" s="153">
        <v>0</v>
      </c>
      <c r="N26" s="154">
        <v>0</v>
      </c>
      <c r="O26" s="154">
        <f t="shared" si="1"/>
        <v>7299.76</v>
      </c>
      <c r="P26" s="54"/>
    </row>
    <row r="27" spans="1:26" ht="39">
      <c r="A27" s="146">
        <v>9</v>
      </c>
      <c r="B27" s="147" t="s">
        <v>132</v>
      </c>
      <c r="C27" s="148" t="s">
        <v>57</v>
      </c>
      <c r="D27" s="149" t="s">
        <v>42</v>
      </c>
      <c r="E27" s="148">
        <v>8</v>
      </c>
      <c r="F27" s="149">
        <v>2020</v>
      </c>
      <c r="G27" s="149">
        <v>2021</v>
      </c>
      <c r="H27" s="154">
        <f t="shared" si="0"/>
        <v>571</v>
      </c>
      <c r="I27" s="150">
        <f>3513.84*1.3</f>
        <v>4567.9920000000002</v>
      </c>
      <c r="J27" s="149">
        <v>7</v>
      </c>
      <c r="K27" s="151" t="s">
        <v>32</v>
      </c>
      <c r="L27" s="152">
        <v>181</v>
      </c>
      <c r="M27" s="153">
        <v>0</v>
      </c>
      <c r="N27" s="154">
        <v>0</v>
      </c>
      <c r="O27" s="154">
        <f t="shared" si="1"/>
        <v>4567.9920000000002</v>
      </c>
      <c r="P27" s="54"/>
    </row>
    <row r="28" spans="1:26" ht="39">
      <c r="A28" s="146">
        <v>10</v>
      </c>
      <c r="B28" s="147" t="s">
        <v>133</v>
      </c>
      <c r="C28" s="148" t="s">
        <v>58</v>
      </c>
      <c r="D28" s="149" t="s">
        <v>42</v>
      </c>
      <c r="E28" s="148">
        <v>2</v>
      </c>
      <c r="F28" s="149">
        <v>2020</v>
      </c>
      <c r="G28" s="149">
        <v>2021</v>
      </c>
      <c r="H28" s="154">
        <f t="shared" si="0"/>
        <v>302.35000000000002</v>
      </c>
      <c r="I28" s="150">
        <f>465.15*1.3</f>
        <v>604.69499999999994</v>
      </c>
      <c r="J28" s="149">
        <v>7</v>
      </c>
      <c r="K28" s="151" t="s">
        <v>32</v>
      </c>
      <c r="L28" s="152">
        <v>181</v>
      </c>
      <c r="M28" s="153">
        <v>0</v>
      </c>
      <c r="N28" s="154">
        <v>0</v>
      </c>
      <c r="O28" s="154">
        <f t="shared" si="1"/>
        <v>604.69499999999994</v>
      </c>
      <c r="P28" s="54"/>
    </row>
    <row r="29" spans="1:26" ht="39">
      <c r="A29" s="146">
        <v>11</v>
      </c>
      <c r="B29" s="147" t="s">
        <v>134</v>
      </c>
      <c r="C29" s="148" t="s">
        <v>135</v>
      </c>
      <c r="D29" s="149" t="s">
        <v>42</v>
      </c>
      <c r="E29" s="148">
        <v>10</v>
      </c>
      <c r="F29" s="149">
        <v>2020</v>
      </c>
      <c r="G29" s="149">
        <v>2021</v>
      </c>
      <c r="H29" s="154">
        <f t="shared" si="0"/>
        <v>1272.52</v>
      </c>
      <c r="I29" s="150">
        <f>9788.6*1.3</f>
        <v>12725.18</v>
      </c>
      <c r="J29" s="149">
        <v>7</v>
      </c>
      <c r="K29" s="151" t="s">
        <v>32</v>
      </c>
      <c r="L29" s="152">
        <v>181</v>
      </c>
      <c r="M29" s="153">
        <v>0</v>
      </c>
      <c r="N29" s="154">
        <v>0</v>
      </c>
      <c r="O29" s="154">
        <f t="shared" si="1"/>
        <v>12725.18</v>
      </c>
      <c r="P29" s="54"/>
    </row>
    <row r="30" spans="1:26" ht="39">
      <c r="A30" s="146">
        <v>12</v>
      </c>
      <c r="B30" s="147" t="s">
        <v>136</v>
      </c>
      <c r="C30" s="148" t="s">
        <v>60</v>
      </c>
      <c r="D30" s="149" t="s">
        <v>42</v>
      </c>
      <c r="E30" s="148">
        <v>15</v>
      </c>
      <c r="F30" s="149">
        <v>2020</v>
      </c>
      <c r="G30" s="149">
        <v>2021</v>
      </c>
      <c r="H30" s="154">
        <f t="shared" si="0"/>
        <v>2233.2399999999998</v>
      </c>
      <c r="I30" s="150">
        <f>25768.16*1.3</f>
        <v>33498.608</v>
      </c>
      <c r="J30" s="149">
        <v>7</v>
      </c>
      <c r="K30" s="151" t="s">
        <v>32</v>
      </c>
      <c r="L30" s="152">
        <v>181</v>
      </c>
      <c r="M30" s="153">
        <v>0</v>
      </c>
      <c r="N30" s="154">
        <v>0</v>
      </c>
      <c r="O30" s="154">
        <f t="shared" si="1"/>
        <v>33498.608</v>
      </c>
      <c r="P30" s="54"/>
    </row>
    <row r="31" spans="1:26" ht="39">
      <c r="A31" s="146">
        <v>13</v>
      </c>
      <c r="B31" s="147" t="s">
        <v>137</v>
      </c>
      <c r="C31" s="148" t="s">
        <v>138</v>
      </c>
      <c r="D31" s="149" t="s">
        <v>42</v>
      </c>
      <c r="E31" s="148">
        <v>6</v>
      </c>
      <c r="F31" s="149">
        <v>2020</v>
      </c>
      <c r="G31" s="149">
        <v>2021</v>
      </c>
      <c r="H31" s="154">
        <f t="shared" si="0"/>
        <v>391.65</v>
      </c>
      <c r="I31" s="150">
        <f>1807.6*1.3</f>
        <v>2349.88</v>
      </c>
      <c r="J31" s="149">
        <v>7</v>
      </c>
      <c r="K31" s="151" t="s">
        <v>32</v>
      </c>
      <c r="L31" s="152">
        <v>181</v>
      </c>
      <c r="M31" s="153">
        <v>0</v>
      </c>
      <c r="N31" s="154">
        <v>0</v>
      </c>
      <c r="O31" s="154">
        <f t="shared" si="1"/>
        <v>2349.88</v>
      </c>
      <c r="P31" s="54"/>
    </row>
    <row r="32" spans="1:26" s="19" customFormat="1" ht="39">
      <c r="A32" s="146">
        <v>14</v>
      </c>
      <c r="B32" s="147" t="s">
        <v>140</v>
      </c>
      <c r="C32" s="148" t="s">
        <v>139</v>
      </c>
      <c r="D32" s="149" t="s">
        <v>42</v>
      </c>
      <c r="E32" s="148">
        <v>12</v>
      </c>
      <c r="F32" s="149">
        <v>2020</v>
      </c>
      <c r="G32" s="149">
        <v>2021</v>
      </c>
      <c r="H32" s="154">
        <f t="shared" si="0"/>
        <v>431.37</v>
      </c>
      <c r="I32" s="150">
        <f>3981.87*1.3</f>
        <v>5176.4309999999996</v>
      </c>
      <c r="J32" s="149">
        <v>7</v>
      </c>
      <c r="K32" s="151" t="s">
        <v>32</v>
      </c>
      <c r="L32" s="152">
        <v>181</v>
      </c>
      <c r="M32" s="153">
        <v>0</v>
      </c>
      <c r="N32" s="154">
        <v>0</v>
      </c>
      <c r="O32" s="154">
        <f t="shared" si="1"/>
        <v>5176.4309999999996</v>
      </c>
      <c r="P32" s="54"/>
      <c r="Q32" s="8"/>
      <c r="R32" s="8"/>
      <c r="S32" s="8"/>
      <c r="T32" s="8"/>
      <c r="U32" s="8"/>
      <c r="V32" s="8"/>
      <c r="W32" s="8"/>
      <c r="X32" s="8"/>
      <c r="Y32" s="49"/>
      <c r="Z32" s="49"/>
    </row>
    <row r="33" spans="1:26" s="19" customFormat="1" ht="39">
      <c r="A33" s="146">
        <v>15</v>
      </c>
      <c r="B33" s="147" t="s">
        <v>141</v>
      </c>
      <c r="C33" s="148" t="s">
        <v>142</v>
      </c>
      <c r="D33" s="149" t="s">
        <v>42</v>
      </c>
      <c r="E33" s="148">
        <v>1</v>
      </c>
      <c r="F33" s="149">
        <v>2020</v>
      </c>
      <c r="G33" s="149">
        <v>2021</v>
      </c>
      <c r="H33" s="154">
        <f t="shared" si="0"/>
        <v>96379.89</v>
      </c>
      <c r="I33" s="150">
        <f>74138.38*1.3</f>
        <v>96379.894000000015</v>
      </c>
      <c r="J33" s="149">
        <v>7</v>
      </c>
      <c r="K33" s="151" t="s">
        <v>32</v>
      </c>
      <c r="L33" s="152">
        <v>181</v>
      </c>
      <c r="M33" s="153">
        <v>0</v>
      </c>
      <c r="N33" s="154">
        <v>0</v>
      </c>
      <c r="O33" s="154">
        <f t="shared" si="1"/>
        <v>96379.894000000015</v>
      </c>
      <c r="P33" s="54"/>
      <c r="Q33" s="8"/>
      <c r="R33" s="8"/>
      <c r="S33" s="8"/>
      <c r="T33" s="8"/>
      <c r="U33" s="8"/>
      <c r="V33" s="8"/>
      <c r="W33" s="8"/>
      <c r="X33" s="8"/>
      <c r="Y33" s="49"/>
      <c r="Z33" s="49"/>
    </row>
    <row r="34" spans="1:26" ht="39">
      <c r="A34" s="146">
        <v>16</v>
      </c>
      <c r="B34" s="147" t="s">
        <v>143</v>
      </c>
      <c r="C34" s="140" t="s">
        <v>61</v>
      </c>
      <c r="D34" s="149" t="s">
        <v>42</v>
      </c>
      <c r="E34" s="148">
        <v>1</v>
      </c>
      <c r="F34" s="149">
        <v>2020</v>
      </c>
      <c r="G34" s="149">
        <v>2021</v>
      </c>
      <c r="H34" s="154">
        <f t="shared" si="0"/>
        <v>39631.1</v>
      </c>
      <c r="I34" s="150">
        <f>30485.46*1.3</f>
        <v>39631.097999999998</v>
      </c>
      <c r="J34" s="149">
        <v>7</v>
      </c>
      <c r="K34" s="151" t="s">
        <v>32</v>
      </c>
      <c r="L34" s="152">
        <v>181</v>
      </c>
      <c r="M34" s="153">
        <v>0</v>
      </c>
      <c r="N34" s="154">
        <v>0</v>
      </c>
      <c r="O34" s="154">
        <f t="shared" si="1"/>
        <v>39631.097999999998</v>
      </c>
      <c r="P34" s="54"/>
    </row>
    <row r="35" spans="1:26" ht="39">
      <c r="A35" s="146">
        <v>17</v>
      </c>
      <c r="B35" s="147" t="s">
        <v>62</v>
      </c>
      <c r="C35" s="140" t="s">
        <v>63</v>
      </c>
      <c r="D35" s="168" t="s">
        <v>42</v>
      </c>
      <c r="E35" s="148">
        <v>1</v>
      </c>
      <c r="F35" s="149">
        <v>2020</v>
      </c>
      <c r="G35" s="149">
        <v>2021</v>
      </c>
      <c r="H35" s="154">
        <f>I35/1</f>
        <v>22295.987999999998</v>
      </c>
      <c r="I35" s="150">
        <f>17150.76*1.3</f>
        <v>22295.987999999998</v>
      </c>
      <c r="J35" s="149">
        <v>7</v>
      </c>
      <c r="K35" s="151" t="s">
        <v>32</v>
      </c>
      <c r="L35" s="152">
        <v>181</v>
      </c>
      <c r="M35" s="153">
        <v>0</v>
      </c>
      <c r="N35" s="154">
        <v>0</v>
      </c>
      <c r="O35" s="154">
        <f t="shared" si="1"/>
        <v>22295.987999999998</v>
      </c>
      <c r="P35" s="54"/>
    </row>
    <row r="36" spans="1:26" ht="39">
      <c r="A36" s="146">
        <v>18</v>
      </c>
      <c r="B36" s="147" t="s">
        <v>64</v>
      </c>
      <c r="C36" s="140" t="s">
        <v>65</v>
      </c>
      <c r="D36" s="168" t="s">
        <v>42</v>
      </c>
      <c r="E36" s="148">
        <v>3</v>
      </c>
      <c r="F36" s="149">
        <v>2020</v>
      </c>
      <c r="G36" s="149">
        <v>2021</v>
      </c>
      <c r="H36" s="150">
        <f>I36/E36</f>
        <v>10772.349333333334</v>
      </c>
      <c r="I36" s="150">
        <f>24117.2*1.34</f>
        <v>32317.048000000003</v>
      </c>
      <c r="J36" s="149">
        <v>7</v>
      </c>
      <c r="K36" s="151" t="s">
        <v>32</v>
      </c>
      <c r="L36" s="152">
        <v>181</v>
      </c>
      <c r="M36" s="153">
        <v>0</v>
      </c>
      <c r="N36" s="154">
        <v>0</v>
      </c>
      <c r="O36" s="154">
        <f t="shared" si="1"/>
        <v>32317.048000000003</v>
      </c>
      <c r="P36" s="54"/>
    </row>
    <row r="37" spans="1:26" ht="39">
      <c r="A37" s="146">
        <v>19</v>
      </c>
      <c r="B37" s="147" t="s">
        <v>144</v>
      </c>
      <c r="C37" s="148" t="s">
        <v>145</v>
      </c>
      <c r="D37" s="149" t="s">
        <v>42</v>
      </c>
      <c r="E37" s="148">
        <v>2</v>
      </c>
      <c r="F37" s="149">
        <v>2020</v>
      </c>
      <c r="G37" s="149">
        <v>2021</v>
      </c>
      <c r="H37" s="154">
        <f>ROUND(I37/E37,2)</f>
        <v>86236.03</v>
      </c>
      <c r="I37" s="150">
        <f>128710.49*1.34</f>
        <v>172472.05660000001</v>
      </c>
      <c r="J37" s="149">
        <v>7</v>
      </c>
      <c r="K37" s="151" t="s">
        <v>32</v>
      </c>
      <c r="L37" s="152">
        <v>181</v>
      </c>
      <c r="M37" s="153">
        <v>0</v>
      </c>
      <c r="N37" s="154">
        <v>0</v>
      </c>
      <c r="O37" s="154">
        <f t="shared" si="1"/>
        <v>172472.05660000001</v>
      </c>
      <c r="P37" s="9"/>
    </row>
    <row r="38" spans="1:26" ht="23.25" customHeight="1">
      <c r="A38" s="146" t="s">
        <v>28</v>
      </c>
      <c r="B38" s="147" t="s">
        <v>161</v>
      </c>
      <c r="C38" s="140" t="s">
        <v>66</v>
      </c>
      <c r="D38" s="168" t="s">
        <v>42</v>
      </c>
      <c r="E38" s="148">
        <v>2</v>
      </c>
      <c r="F38" s="149">
        <v>2020</v>
      </c>
      <c r="G38" s="149">
        <v>2021</v>
      </c>
      <c r="H38" s="154">
        <f>ROUND(I38/E38,2)</f>
        <v>3563996.22</v>
      </c>
      <c r="I38" s="150">
        <f>2334322.71*1.34+4000000</f>
        <v>7127992.4314000001</v>
      </c>
      <c r="J38" s="149">
        <v>7</v>
      </c>
      <c r="K38" s="151" t="s">
        <v>32</v>
      </c>
      <c r="L38" s="152">
        <v>181</v>
      </c>
      <c r="M38" s="153">
        <v>0</v>
      </c>
      <c r="N38" s="154">
        <v>0</v>
      </c>
      <c r="O38" s="154">
        <f t="shared" ref="O38" si="3">I38</f>
        <v>7127992.4314000001</v>
      </c>
      <c r="P38" s="9"/>
    </row>
    <row r="39" spans="1:26" ht="23.25" customHeight="1">
      <c r="A39" s="146" t="s">
        <v>29</v>
      </c>
      <c r="B39" s="147" t="s">
        <v>162</v>
      </c>
      <c r="C39" s="140" t="s">
        <v>66</v>
      </c>
      <c r="D39" s="168" t="s">
        <v>42</v>
      </c>
      <c r="E39" s="148">
        <v>2</v>
      </c>
      <c r="F39" s="149">
        <v>2020</v>
      </c>
      <c r="G39" s="149">
        <v>2021</v>
      </c>
      <c r="H39" s="154">
        <f>ROUND(I39/E39,2)</f>
        <v>1960996.22</v>
      </c>
      <c r="I39" s="150">
        <f>1434322.71*1.34+2000000</f>
        <v>3921992.4314000001</v>
      </c>
      <c r="J39" s="149">
        <v>7</v>
      </c>
      <c r="K39" s="151" t="s">
        <v>32</v>
      </c>
      <c r="L39" s="152">
        <v>181</v>
      </c>
      <c r="M39" s="153">
        <v>0</v>
      </c>
      <c r="N39" s="154">
        <v>0</v>
      </c>
      <c r="O39" s="154">
        <f t="shared" si="1"/>
        <v>3921992.4314000001</v>
      </c>
      <c r="P39" s="9"/>
    </row>
    <row r="40" spans="1:26" ht="39">
      <c r="A40" s="146" t="s">
        <v>30</v>
      </c>
      <c r="B40" s="147" t="s">
        <v>146</v>
      </c>
      <c r="C40" s="148" t="s">
        <v>147</v>
      </c>
      <c r="D40" s="149" t="s">
        <v>42</v>
      </c>
      <c r="E40" s="148">
        <v>1</v>
      </c>
      <c r="F40" s="149">
        <v>2020</v>
      </c>
      <c r="G40" s="149">
        <v>2021</v>
      </c>
      <c r="H40" s="154">
        <f>ROUND(I40/E40,2)</f>
        <v>4465117.46</v>
      </c>
      <c r="I40" s="150">
        <f>3332177.21*1.34</f>
        <v>4465117.4614000004</v>
      </c>
      <c r="J40" s="149">
        <v>7</v>
      </c>
      <c r="K40" s="151" t="s">
        <v>32</v>
      </c>
      <c r="L40" s="152">
        <v>181</v>
      </c>
      <c r="M40" s="153">
        <v>0</v>
      </c>
      <c r="N40" s="154">
        <v>0</v>
      </c>
      <c r="O40" s="154">
        <f t="shared" si="1"/>
        <v>4465117.4614000004</v>
      </c>
      <c r="P40" s="9"/>
    </row>
    <row r="41" spans="1:26" ht="18.75" customHeight="1">
      <c r="A41" s="366" t="s">
        <v>46</v>
      </c>
      <c r="B41" s="366"/>
      <c r="C41" s="366"/>
      <c r="D41" s="366"/>
      <c r="E41" s="157"/>
      <c r="F41" s="139"/>
      <c r="G41" s="159"/>
      <c r="H41" s="160"/>
      <c r="I41" s="169">
        <f>SUM(I19:I40)</f>
        <v>22680930.897600003</v>
      </c>
      <c r="J41" s="160"/>
      <c r="K41" s="160"/>
      <c r="L41" s="160"/>
      <c r="M41" s="152"/>
      <c r="N41" s="162"/>
      <c r="O41" s="154">
        <f t="shared" si="1"/>
        <v>22680930.897600003</v>
      </c>
      <c r="P41" s="86"/>
      <c r="Q41" s="46"/>
      <c r="S41" s="25"/>
    </row>
    <row r="42" spans="1:26" s="27" customFormat="1" ht="19.5">
      <c r="A42" s="367" t="s">
        <v>13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163"/>
      <c r="N42" s="164"/>
      <c r="O42" s="165"/>
      <c r="P42" s="42"/>
      <c r="Q42" s="26"/>
      <c r="U42" s="38"/>
      <c r="Y42" s="83"/>
      <c r="Z42" s="83"/>
    </row>
    <row r="43" spans="1:26" s="30" customFormat="1" ht="18.75">
      <c r="A43" s="93"/>
      <c r="B43" s="94"/>
      <c r="C43" s="94"/>
      <c r="D43" s="95"/>
      <c r="E43" s="95"/>
      <c r="F43" s="95"/>
      <c r="G43" s="95"/>
      <c r="H43" s="95"/>
      <c r="I43" s="96"/>
      <c r="J43" s="96"/>
      <c r="K43" s="96"/>
      <c r="L43" s="96"/>
      <c r="M43" s="96"/>
      <c r="N43" s="96"/>
      <c r="O43" s="96"/>
      <c r="P43" s="2"/>
      <c r="Y43" s="44"/>
      <c r="Z43" s="44"/>
    </row>
    <row r="44" spans="1:26" customFormat="1" ht="21">
      <c r="A44" s="97"/>
      <c r="B44" s="108" t="s">
        <v>47</v>
      </c>
      <c r="C44" s="109"/>
      <c r="D44" s="110"/>
      <c r="E44" s="110"/>
      <c r="F44" s="110"/>
      <c r="G44" s="110"/>
      <c r="H44" s="111"/>
      <c r="I44" s="368" t="s">
        <v>31</v>
      </c>
      <c r="J44" s="368"/>
      <c r="K44" s="368"/>
      <c r="L44" s="112"/>
      <c r="M44" s="113"/>
      <c r="N44" s="113"/>
      <c r="O44" s="105"/>
    </row>
    <row r="45" spans="1:26" customFormat="1" ht="23.25" customHeight="1">
      <c r="A45" s="97"/>
      <c r="B45" s="114" t="s">
        <v>52</v>
      </c>
      <c r="C45" s="376" t="s">
        <v>150</v>
      </c>
      <c r="D45" s="376"/>
      <c r="E45" s="377"/>
      <c r="F45" s="375"/>
      <c r="G45" s="115"/>
      <c r="H45" s="106"/>
      <c r="I45" s="368" t="s">
        <v>50</v>
      </c>
      <c r="J45" s="368"/>
      <c r="K45" s="368"/>
      <c r="L45" s="372" t="s">
        <v>165</v>
      </c>
      <c r="M45" s="393"/>
      <c r="N45" s="393"/>
      <c r="O45" s="393"/>
    </row>
    <row r="46" spans="1:26" customFormat="1" ht="21">
      <c r="A46" s="97"/>
      <c r="B46" s="114" t="s">
        <v>51</v>
      </c>
      <c r="C46" s="376" t="s">
        <v>156</v>
      </c>
      <c r="D46" s="376"/>
      <c r="E46" s="377"/>
      <c r="F46" s="377"/>
      <c r="G46" s="115"/>
      <c r="H46" s="106"/>
      <c r="I46" s="116"/>
      <c r="J46" s="117"/>
      <c r="K46" s="113"/>
      <c r="L46" s="390" t="s">
        <v>48</v>
      </c>
      <c r="M46" s="394"/>
      <c r="N46" s="394"/>
      <c r="O46" s="131"/>
    </row>
    <row r="47" spans="1:26" customFormat="1" ht="21">
      <c r="A47" s="100"/>
      <c r="B47" s="107"/>
      <c r="C47" s="107"/>
      <c r="D47" s="119"/>
      <c r="E47" s="119"/>
      <c r="F47" s="119"/>
      <c r="G47" s="111"/>
      <c r="H47" s="106"/>
      <c r="I47" s="116"/>
      <c r="J47" s="117"/>
      <c r="K47" s="117"/>
      <c r="L47" s="117"/>
      <c r="M47" s="130"/>
      <c r="N47" s="132"/>
      <c r="O47" s="131"/>
    </row>
    <row r="48" spans="1:26" customFormat="1" ht="43.5" customHeight="1">
      <c r="A48" s="97"/>
      <c r="B48" s="121" t="s">
        <v>170</v>
      </c>
      <c r="C48" s="122"/>
      <c r="D48" s="123"/>
      <c r="E48" s="123"/>
      <c r="F48" s="123"/>
      <c r="G48" s="111"/>
      <c r="H48" s="106"/>
      <c r="I48" s="368" t="s">
        <v>148</v>
      </c>
      <c r="J48" s="368"/>
      <c r="K48" s="368"/>
      <c r="L48" s="118"/>
      <c r="M48" s="129"/>
      <c r="N48" s="130"/>
      <c r="O48" s="131"/>
    </row>
    <row r="49" spans="1:26" customFormat="1" ht="22.5" customHeight="1">
      <c r="A49" s="101"/>
      <c r="B49" s="114" t="s">
        <v>52</v>
      </c>
      <c r="C49" s="376" t="s">
        <v>151</v>
      </c>
      <c r="D49" s="376"/>
      <c r="E49" s="377"/>
      <c r="F49" s="375"/>
      <c r="G49" s="115"/>
      <c r="H49" s="106"/>
      <c r="I49" s="368" t="s">
        <v>50</v>
      </c>
      <c r="J49" s="368"/>
      <c r="K49" s="368"/>
      <c r="L49" s="372" t="s">
        <v>166</v>
      </c>
      <c r="M49" s="393"/>
      <c r="N49" s="393"/>
      <c r="O49" s="393"/>
    </row>
    <row r="50" spans="1:26" customFormat="1" ht="23.25" customHeight="1">
      <c r="A50" s="97"/>
      <c r="B50" s="107"/>
      <c r="C50" s="376" t="s">
        <v>156</v>
      </c>
      <c r="D50" s="376"/>
      <c r="E50" s="377"/>
      <c r="F50" s="377"/>
      <c r="G50" s="115"/>
      <c r="H50" s="106"/>
      <c r="I50" s="124"/>
      <c r="J50" s="124"/>
      <c r="K50" s="124"/>
      <c r="L50" s="390" t="s">
        <v>48</v>
      </c>
      <c r="M50" s="394"/>
      <c r="N50" s="394"/>
      <c r="O50" s="131"/>
    </row>
    <row r="51" spans="1:26" s="30" customFormat="1" ht="18.75">
      <c r="A51" s="93"/>
      <c r="B51" s="391"/>
      <c r="C51" s="391"/>
      <c r="D51" s="391"/>
      <c r="E51" s="103"/>
      <c r="F51" s="392"/>
      <c r="G51" s="392"/>
      <c r="H51" s="392"/>
      <c r="I51" s="392"/>
      <c r="J51" s="104"/>
      <c r="K51" s="104"/>
      <c r="L51" s="104"/>
      <c r="M51" s="104"/>
      <c r="N51" s="104"/>
      <c r="O51" s="104"/>
      <c r="P51" s="50"/>
      <c r="Y51" s="44"/>
      <c r="Z51" s="44"/>
    </row>
    <row r="52" spans="1:26" s="30" customFormat="1">
      <c r="A52" s="57"/>
      <c r="B52" s="386"/>
      <c r="C52" s="386"/>
      <c r="D52" s="386"/>
      <c r="E52" s="65"/>
      <c r="F52" s="395"/>
      <c r="G52" s="395"/>
      <c r="H52" s="395"/>
      <c r="I52" s="395"/>
      <c r="J52" s="77"/>
      <c r="K52" s="77"/>
      <c r="L52" s="77"/>
      <c r="M52" s="77"/>
      <c r="N52" s="32"/>
      <c r="Y52" s="44"/>
      <c r="Z52" s="44"/>
    </row>
    <row r="53" spans="1:26" ht="50.25" customHeight="1">
      <c r="A53" s="56"/>
      <c r="B53" s="31"/>
      <c r="C53" s="31"/>
      <c r="D53" s="382"/>
      <c r="E53" s="382"/>
      <c r="F53" s="383"/>
      <c r="G53" s="383"/>
      <c r="H53" s="383"/>
      <c r="I53" s="50"/>
      <c r="J53" s="15"/>
      <c r="K53" s="15"/>
      <c r="L53" s="15"/>
      <c r="M53" s="15"/>
      <c r="N53" s="15"/>
      <c r="O53" s="12"/>
      <c r="P53" s="12"/>
    </row>
    <row r="54" spans="1:26">
      <c r="A54" s="56"/>
      <c r="B54" s="5"/>
      <c r="C54" s="1"/>
      <c r="D54" s="1"/>
      <c r="E54" s="67"/>
      <c r="F54" s="74"/>
      <c r="G54" s="52"/>
      <c r="H54" s="365"/>
      <c r="I54" s="365"/>
      <c r="J54" s="15"/>
      <c r="K54" s="15"/>
      <c r="L54" s="15"/>
      <c r="M54" s="15"/>
      <c r="N54" s="52"/>
      <c r="O54" s="12"/>
      <c r="P54" s="33"/>
    </row>
    <row r="55" spans="1:26">
      <c r="A55" s="58"/>
      <c r="B55" s="23"/>
      <c r="C55" s="23"/>
      <c r="D55" s="6"/>
      <c r="E55" s="68"/>
      <c r="F55" s="74"/>
      <c r="G55" s="52"/>
      <c r="H55" s="53"/>
      <c r="I55" s="53"/>
      <c r="J55" s="78"/>
      <c r="K55" s="78"/>
      <c r="L55" s="78"/>
      <c r="M55" s="78"/>
      <c r="N55" s="51"/>
      <c r="O55" s="12"/>
      <c r="P55" s="14"/>
    </row>
    <row r="56" spans="1:26">
      <c r="A56" s="59"/>
      <c r="B56" s="386"/>
      <c r="C56" s="386"/>
      <c r="D56" s="386"/>
      <c r="E56" s="68"/>
      <c r="F56" s="383"/>
      <c r="G56" s="383"/>
      <c r="H56" s="383"/>
      <c r="I56" s="383"/>
      <c r="J56" s="14"/>
      <c r="K56" s="14"/>
      <c r="L56" s="14"/>
      <c r="M56" s="14"/>
      <c r="N56" s="14"/>
      <c r="O56" s="14"/>
      <c r="P56" s="14"/>
    </row>
    <row r="57" spans="1:26">
      <c r="A57" s="60"/>
      <c r="B57" s="31"/>
      <c r="C57" s="31"/>
      <c r="D57" s="382"/>
      <c r="E57" s="382"/>
      <c r="F57" s="383"/>
      <c r="G57" s="383"/>
      <c r="H57" s="383"/>
      <c r="I57" s="50"/>
      <c r="J57" s="15"/>
      <c r="K57" s="15"/>
      <c r="L57" s="15"/>
      <c r="M57" s="15"/>
      <c r="N57" s="17"/>
      <c r="O57" s="33"/>
      <c r="P57" s="35"/>
    </row>
    <row r="58" spans="1:26" s="19" customFormat="1">
      <c r="A58" s="61"/>
      <c r="B58" s="11"/>
      <c r="C58" s="11"/>
      <c r="D58" s="17"/>
      <c r="E58" s="66"/>
      <c r="F58" s="17"/>
      <c r="G58" s="17"/>
      <c r="H58" s="15"/>
      <c r="I58" s="15"/>
      <c r="J58" s="16"/>
      <c r="K58" s="16"/>
      <c r="L58" s="16"/>
      <c r="M58" s="16"/>
      <c r="N58" s="16"/>
      <c r="O58" s="16"/>
      <c r="P58" s="9"/>
      <c r="Q58" s="8"/>
      <c r="R58" s="8"/>
      <c r="S58" s="8"/>
      <c r="T58" s="8"/>
      <c r="U58" s="8"/>
      <c r="V58" s="8"/>
      <c r="W58" s="8"/>
      <c r="X58" s="8"/>
      <c r="Y58" s="49"/>
      <c r="Z58" s="49"/>
    </row>
    <row r="59" spans="1:26" s="19" customFormat="1">
      <c r="A59" s="61"/>
      <c r="B59" s="11"/>
      <c r="C59" s="11"/>
      <c r="D59" s="17"/>
      <c r="E59" s="66"/>
      <c r="F59" s="384"/>
      <c r="G59" s="384"/>
      <c r="H59" s="15"/>
      <c r="I59" s="15"/>
      <c r="J59" s="16"/>
      <c r="K59" s="16"/>
      <c r="L59" s="16"/>
      <c r="M59" s="16"/>
      <c r="N59" s="16"/>
      <c r="O59" s="16"/>
      <c r="P59" s="9"/>
      <c r="Q59" s="8"/>
      <c r="R59" s="8"/>
      <c r="S59" s="8"/>
      <c r="T59" s="8"/>
      <c r="U59" s="8"/>
      <c r="V59" s="8"/>
      <c r="W59" s="8"/>
      <c r="X59" s="8"/>
      <c r="Y59" s="49"/>
      <c r="Z59" s="49"/>
    </row>
    <row r="60" spans="1:26" s="19" customFormat="1">
      <c r="A60" s="61"/>
      <c r="B60" s="11"/>
      <c r="C60" s="11"/>
      <c r="D60" s="17"/>
      <c r="E60" s="66"/>
      <c r="F60" s="17"/>
      <c r="G60" s="17"/>
      <c r="H60" s="17"/>
      <c r="I60" s="51"/>
      <c r="J60" s="37"/>
      <c r="K60" s="37"/>
      <c r="L60" s="37"/>
      <c r="M60" s="17"/>
      <c r="N60" s="17"/>
      <c r="O60" s="17"/>
      <c r="P60" s="35"/>
      <c r="Q60" s="8"/>
      <c r="R60" s="8"/>
      <c r="S60" s="8"/>
      <c r="T60" s="8"/>
      <c r="U60" s="8"/>
      <c r="V60" s="8"/>
      <c r="W60" s="8"/>
      <c r="X60" s="8"/>
      <c r="Y60" s="49"/>
      <c r="Z60" s="49"/>
    </row>
    <row r="61" spans="1:26">
      <c r="A61" s="62"/>
      <c r="B61" s="11"/>
      <c r="C61" s="11"/>
      <c r="D61" s="14"/>
      <c r="E61" s="68"/>
      <c r="F61" s="14"/>
      <c r="G61" s="14"/>
      <c r="H61" s="14"/>
      <c r="I61" s="14"/>
    </row>
    <row r="62" spans="1:26">
      <c r="A62" s="62"/>
      <c r="B62" s="11"/>
      <c r="C62" s="11"/>
      <c r="D62" s="15"/>
      <c r="E62" s="69"/>
      <c r="F62" s="15"/>
      <c r="G62" s="15"/>
      <c r="H62" s="15"/>
      <c r="I62" s="15"/>
    </row>
    <row r="63" spans="1:26">
      <c r="A63" s="63"/>
      <c r="B63" s="16"/>
      <c r="C63" s="16"/>
      <c r="D63" s="16"/>
      <c r="E63" s="70"/>
      <c r="F63" s="16"/>
      <c r="G63" s="16"/>
      <c r="H63" s="16"/>
      <c r="I63" s="16"/>
    </row>
    <row r="64" spans="1:26">
      <c r="D64" s="48"/>
      <c r="E64" s="71"/>
      <c r="F64" s="75"/>
      <c r="G64" s="48"/>
      <c r="H64" s="16"/>
      <c r="I64" s="16"/>
    </row>
    <row r="65" spans="1:9">
      <c r="A65" s="64"/>
      <c r="B65" s="13"/>
      <c r="C65" s="13"/>
      <c r="D65" s="51"/>
      <c r="E65" s="67"/>
      <c r="F65" s="73"/>
      <c r="G65" s="51"/>
      <c r="H65" s="17"/>
      <c r="I65" s="17" t="s">
        <v>5</v>
      </c>
    </row>
  </sheetData>
  <mergeCells count="38">
    <mergeCell ref="H54:I54"/>
    <mergeCell ref="B52:D52"/>
    <mergeCell ref="F52:I52"/>
    <mergeCell ref="D53:E53"/>
    <mergeCell ref="F53:H53"/>
    <mergeCell ref="F59:G59"/>
    <mergeCell ref="B56:D56"/>
    <mergeCell ref="F56:I56"/>
    <mergeCell ref="D57:E57"/>
    <mergeCell ref="F57:H57"/>
    <mergeCell ref="C13:L13"/>
    <mergeCell ref="A41:D41"/>
    <mergeCell ref="A42:L42"/>
    <mergeCell ref="C12:G12"/>
    <mergeCell ref="C7:G7"/>
    <mergeCell ref="C8:G8"/>
    <mergeCell ref="C9:L9"/>
    <mergeCell ref="C11:G11"/>
    <mergeCell ref="K1:O1"/>
    <mergeCell ref="A2:N2"/>
    <mergeCell ref="A3:N3"/>
    <mergeCell ref="A4:O4"/>
    <mergeCell ref="A5:O5"/>
    <mergeCell ref="B51:D51"/>
    <mergeCell ref="F51:I51"/>
    <mergeCell ref="C50:F50"/>
    <mergeCell ref="C46:F46"/>
    <mergeCell ref="A18:O18"/>
    <mergeCell ref="L45:O45"/>
    <mergeCell ref="L49:O49"/>
    <mergeCell ref="C45:F45"/>
    <mergeCell ref="C49:F49"/>
    <mergeCell ref="L50:N50"/>
    <mergeCell ref="I45:K45"/>
    <mergeCell ref="L46:N46"/>
    <mergeCell ref="I44:K44"/>
    <mergeCell ref="I48:K48"/>
    <mergeCell ref="I49:K49"/>
  </mergeCells>
  <pageMargins left="0.55118110236220474" right="0.55118110236220474" top="0.39370078740157483" bottom="0.39370078740157483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C190"/>
  <sheetViews>
    <sheetView view="pageBreakPreview" zoomScale="40" zoomScaleNormal="80" zoomScaleSheetLayoutView="40" workbookViewId="0">
      <selection activeCell="A5" sqref="A5:P5"/>
    </sheetView>
  </sheetViews>
  <sheetFormatPr defaultColWidth="9.140625" defaultRowHeight="18.75" outlineLevelCol="1"/>
  <cols>
    <col min="1" max="1" width="10.140625" style="55" customWidth="1"/>
    <col min="2" max="2" width="97.42578125" style="7" customWidth="1"/>
    <col min="3" max="3" width="47" style="7" customWidth="1"/>
    <col min="4" max="4" width="20.5703125" style="8" bestFit="1" customWidth="1" outlineLevel="1"/>
    <col min="5" max="5" width="52.7109375" style="65" customWidth="1" outlineLevel="1"/>
    <col min="6" max="6" width="15.85546875" style="8" hidden="1" customWidth="1" outlineLevel="1"/>
    <col min="7" max="7" width="21.5703125" style="8" customWidth="1" outlineLevel="1"/>
    <col min="8" max="8" width="37.28515625" style="49" customWidth="1"/>
    <col min="9" max="9" width="38" style="49" customWidth="1"/>
    <col min="10" max="10" width="24.42578125" style="49" customWidth="1" outlineLevel="1"/>
    <col min="11" max="11" width="39" style="49" customWidth="1" outlineLevel="1"/>
    <col min="12" max="12" width="29.85546875" style="49" customWidth="1" outlineLevel="1"/>
    <col min="13" max="13" width="6.85546875" style="49" customWidth="1" outlineLevel="1"/>
    <col min="14" max="14" width="31.7109375" style="49" customWidth="1"/>
    <col min="15" max="15" width="20.140625" style="49" customWidth="1"/>
    <col min="16" max="16" width="35.28515625" style="8" customWidth="1"/>
    <col min="17" max="17" width="55.7109375" style="324" customWidth="1"/>
    <col min="18" max="18" width="25.5703125" style="24" customWidth="1"/>
    <col min="19" max="19" width="40.7109375" style="8" customWidth="1"/>
    <col min="20" max="20" width="12.140625" style="8" customWidth="1"/>
    <col min="21" max="21" width="14" style="8" customWidth="1"/>
    <col min="22" max="22" width="16.28515625" style="8" customWidth="1"/>
    <col min="23" max="23" width="19.85546875" style="8" customWidth="1"/>
    <col min="24" max="24" width="21.28515625" style="8" customWidth="1"/>
    <col min="25" max="25" width="17.42578125" style="8" customWidth="1"/>
    <col min="26" max="27" width="9.140625" style="8"/>
    <col min="28" max="29" width="15.7109375" style="49" customWidth="1"/>
    <col min="30" max="16384" width="9.140625" style="8"/>
  </cols>
  <sheetData>
    <row r="1" spans="1:22" ht="33.75">
      <c r="A1" s="176"/>
      <c r="B1" s="176"/>
      <c r="C1" s="177"/>
      <c r="D1" s="176"/>
      <c r="E1" s="178"/>
      <c r="F1" s="178"/>
      <c r="G1" s="178"/>
      <c r="H1" s="179"/>
      <c r="I1" s="179"/>
      <c r="J1" s="180"/>
      <c r="K1" s="398" t="s">
        <v>43</v>
      </c>
      <c r="L1" s="398"/>
      <c r="M1" s="398"/>
      <c r="N1" s="398"/>
      <c r="O1" s="398"/>
      <c r="P1" s="398"/>
    </row>
    <row r="2" spans="1:22" ht="33.75">
      <c r="A2" s="399" t="s">
        <v>44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181"/>
    </row>
    <row r="3" spans="1:22" ht="33.7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181"/>
    </row>
    <row r="4" spans="1:22" ht="69" customHeight="1">
      <c r="A4" s="401" t="s">
        <v>621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22" ht="44.25" customHeight="1">
      <c r="A5" s="401" t="s">
        <v>182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22" ht="33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22" ht="40.5" customHeight="1">
      <c r="A7" s="182"/>
      <c r="B7" s="295" t="s">
        <v>14</v>
      </c>
      <c r="C7" s="402" t="s">
        <v>183</v>
      </c>
      <c r="D7" s="402"/>
      <c r="E7" s="402"/>
      <c r="F7" s="402"/>
      <c r="G7" s="402"/>
      <c r="H7" s="183"/>
      <c r="I7" s="183"/>
      <c r="J7" s="183"/>
      <c r="K7" s="183"/>
      <c r="L7" s="183"/>
      <c r="M7" s="183"/>
      <c r="N7" s="183"/>
      <c r="O7" s="183"/>
      <c r="P7" s="183"/>
    </row>
    <row r="8" spans="1:22" ht="34.5" customHeight="1">
      <c r="A8" s="182"/>
      <c r="B8" s="183"/>
      <c r="C8" s="402" t="s">
        <v>184</v>
      </c>
      <c r="D8" s="402"/>
      <c r="E8" s="402"/>
      <c r="F8" s="402"/>
      <c r="G8" s="402"/>
      <c r="H8" s="295"/>
      <c r="I8" s="295"/>
      <c r="J8" s="295"/>
      <c r="K8" s="295"/>
      <c r="L8" s="295"/>
      <c r="M8" s="183"/>
      <c r="N8" s="183"/>
      <c r="O8" s="183"/>
      <c r="P8" s="183"/>
    </row>
    <row r="9" spans="1:22" ht="33">
      <c r="A9" s="182"/>
      <c r="B9" s="183"/>
      <c r="C9" s="403" t="s">
        <v>185</v>
      </c>
      <c r="D9" s="403"/>
      <c r="E9" s="403"/>
      <c r="F9" s="403"/>
      <c r="G9" s="403"/>
      <c r="H9" s="403"/>
      <c r="I9" s="403"/>
      <c r="J9" s="403"/>
      <c r="K9" s="403"/>
      <c r="L9" s="403"/>
      <c r="M9" s="184"/>
      <c r="N9" s="183"/>
      <c r="O9" s="183"/>
      <c r="P9" s="183"/>
    </row>
    <row r="10" spans="1:22" ht="33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22" ht="33" hidden="1">
      <c r="A11" s="182"/>
      <c r="B11" s="183" t="s">
        <v>14</v>
      </c>
      <c r="C11" s="404" t="s">
        <v>15</v>
      </c>
      <c r="D11" s="404"/>
      <c r="E11" s="404"/>
      <c r="F11" s="404"/>
      <c r="G11" s="404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22" ht="33" hidden="1">
      <c r="A12" s="182"/>
      <c r="B12" s="183"/>
      <c r="C12" s="404" t="s">
        <v>16</v>
      </c>
      <c r="D12" s="404"/>
      <c r="E12" s="404"/>
      <c r="F12" s="404"/>
      <c r="G12" s="404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22" ht="33" hidden="1">
      <c r="A13" s="182"/>
      <c r="B13" s="183"/>
      <c r="C13" s="405" t="s">
        <v>17</v>
      </c>
      <c r="D13" s="405"/>
      <c r="E13" s="405"/>
      <c r="F13" s="405"/>
      <c r="G13" s="405"/>
      <c r="H13" s="405"/>
      <c r="I13" s="405"/>
      <c r="J13" s="405"/>
      <c r="K13" s="405"/>
      <c r="L13" s="405"/>
      <c r="M13" s="184"/>
      <c r="N13" s="183"/>
      <c r="O13" s="183"/>
      <c r="P13" s="183"/>
    </row>
    <row r="14" spans="1:22" ht="165" hidden="1">
      <c r="A14" s="185" t="s">
        <v>0</v>
      </c>
      <c r="B14" s="186" t="s">
        <v>1</v>
      </c>
      <c r="C14" s="186" t="s">
        <v>18</v>
      </c>
      <c r="D14" s="186" t="s">
        <v>2</v>
      </c>
      <c r="E14" s="186" t="s">
        <v>19</v>
      </c>
      <c r="F14" s="186" t="s">
        <v>20</v>
      </c>
      <c r="G14" s="186" t="s">
        <v>21</v>
      </c>
      <c r="H14" s="186" t="s">
        <v>22</v>
      </c>
      <c r="I14" s="186" t="s">
        <v>6</v>
      </c>
      <c r="J14" s="186" t="s">
        <v>7</v>
      </c>
      <c r="K14" s="186" t="s">
        <v>3</v>
      </c>
      <c r="L14" s="186" t="s">
        <v>7</v>
      </c>
      <c r="M14" s="186"/>
      <c r="N14" s="186"/>
      <c r="O14" s="187"/>
      <c r="P14" s="188"/>
      <c r="Q14" s="324" t="s">
        <v>8</v>
      </c>
      <c r="R14" s="24" t="s">
        <v>9</v>
      </c>
      <c r="S14" s="8" t="s">
        <v>10</v>
      </c>
      <c r="T14" s="8" t="s">
        <v>11</v>
      </c>
      <c r="V14" s="8">
        <v>1.23210201</v>
      </c>
    </row>
    <row r="15" spans="1:22" ht="132">
      <c r="A15" s="189" t="s">
        <v>0</v>
      </c>
      <c r="B15" s="189" t="s">
        <v>1</v>
      </c>
      <c r="C15" s="190" t="s">
        <v>34</v>
      </c>
      <c r="D15" s="189" t="s">
        <v>18</v>
      </c>
      <c r="E15" s="189" t="s">
        <v>2</v>
      </c>
      <c r="F15" s="189" t="s">
        <v>35</v>
      </c>
      <c r="G15" s="189" t="s">
        <v>412</v>
      </c>
      <c r="H15" s="191" t="s">
        <v>37</v>
      </c>
      <c r="I15" s="191" t="s">
        <v>38</v>
      </c>
      <c r="J15" s="190" t="s">
        <v>413</v>
      </c>
      <c r="K15" s="190" t="s">
        <v>21</v>
      </c>
      <c r="L15" s="396" t="s">
        <v>6</v>
      </c>
      <c r="M15" s="397"/>
      <c r="N15" s="192" t="s">
        <v>40</v>
      </c>
      <c r="O15" s="189" t="s">
        <v>41</v>
      </c>
      <c r="P15" s="193" t="s">
        <v>38</v>
      </c>
    </row>
    <row r="16" spans="1:22" ht="33.75">
      <c r="A16" s="189">
        <v>1</v>
      </c>
      <c r="B16" s="189">
        <v>2</v>
      </c>
      <c r="C16" s="190">
        <v>3</v>
      </c>
      <c r="D16" s="189">
        <v>4</v>
      </c>
      <c r="E16" s="189">
        <v>5</v>
      </c>
      <c r="F16" s="189">
        <v>6</v>
      </c>
      <c r="G16" s="189">
        <v>7</v>
      </c>
      <c r="H16" s="194">
        <v>8</v>
      </c>
      <c r="I16" s="194">
        <v>9</v>
      </c>
      <c r="J16" s="190">
        <v>10</v>
      </c>
      <c r="K16" s="190">
        <v>11</v>
      </c>
      <c r="L16" s="396">
        <v>12</v>
      </c>
      <c r="M16" s="397"/>
      <c r="N16" s="192">
        <v>13</v>
      </c>
      <c r="O16" s="189">
        <v>14</v>
      </c>
      <c r="P16" s="195">
        <v>15</v>
      </c>
    </row>
    <row r="17" spans="1:29" ht="33" hidden="1">
      <c r="A17" s="196"/>
      <c r="B17" s="197"/>
      <c r="C17" s="197"/>
      <c r="D17" s="197"/>
      <c r="E17" s="197"/>
      <c r="F17" s="198"/>
      <c r="G17" s="198"/>
      <c r="H17" s="197"/>
      <c r="I17" s="197"/>
      <c r="J17" s="197"/>
      <c r="K17" s="197"/>
      <c r="L17" s="197"/>
      <c r="M17" s="199"/>
      <c r="N17" s="199"/>
      <c r="O17" s="200"/>
      <c r="P17" s="201"/>
    </row>
    <row r="18" spans="1:29" ht="33">
      <c r="A18" s="418" t="s">
        <v>69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0"/>
    </row>
    <row r="19" spans="1:29" ht="79.5" customHeight="1">
      <c r="A19" s="202">
        <v>1</v>
      </c>
      <c r="B19" s="304" t="s">
        <v>186</v>
      </c>
      <c r="C19" s="305" t="s">
        <v>187</v>
      </c>
      <c r="D19" s="306" t="s">
        <v>42</v>
      </c>
      <c r="E19" s="307">
        <v>2</v>
      </c>
      <c r="F19" s="306">
        <v>2020</v>
      </c>
      <c r="G19" s="306">
        <v>2021</v>
      </c>
      <c r="H19" s="298">
        <f>I19/E19</f>
        <v>85480.16</v>
      </c>
      <c r="I19" s="312">
        <v>170960.32</v>
      </c>
      <c r="J19" s="200">
        <v>6</v>
      </c>
      <c r="K19" s="198" t="s">
        <v>33</v>
      </c>
      <c r="L19" s="421">
        <v>121</v>
      </c>
      <c r="M19" s="422"/>
      <c r="N19" s="199">
        <v>0</v>
      </c>
      <c r="O19" s="298">
        <v>0</v>
      </c>
      <c r="P19" s="303">
        <f>I19</f>
        <v>170960.32</v>
      </c>
      <c r="Q19" s="325"/>
    </row>
    <row r="20" spans="1:29" ht="165">
      <c r="A20" s="202">
        <v>2</v>
      </c>
      <c r="B20" s="304" t="s">
        <v>188</v>
      </c>
      <c r="C20" s="305"/>
      <c r="D20" s="306" t="s">
        <v>189</v>
      </c>
      <c r="E20" s="307">
        <v>1</v>
      </c>
      <c r="F20" s="306">
        <v>2020</v>
      </c>
      <c r="G20" s="306">
        <v>2021</v>
      </c>
      <c r="H20" s="298">
        <f t="shared" ref="H20:H26" si="0">I20/E20</f>
        <v>15940745.23</v>
      </c>
      <c r="I20" s="312">
        <v>15940745.23</v>
      </c>
      <c r="J20" s="200">
        <v>6</v>
      </c>
      <c r="K20" s="198" t="s">
        <v>33</v>
      </c>
      <c r="L20" s="421">
        <v>121</v>
      </c>
      <c r="M20" s="422"/>
      <c r="N20" s="199">
        <v>0</v>
      </c>
      <c r="O20" s="298">
        <v>0</v>
      </c>
      <c r="P20" s="303">
        <f t="shared" ref="P20:P26" si="1">I20</f>
        <v>15940745.23</v>
      </c>
      <c r="Q20" s="325"/>
    </row>
    <row r="21" spans="1:29" s="174" customFormat="1" ht="99">
      <c r="A21" s="203">
        <v>3</v>
      </c>
      <c r="B21" s="304" t="s">
        <v>190</v>
      </c>
      <c r="C21" s="305" t="s">
        <v>191</v>
      </c>
      <c r="D21" s="306" t="s">
        <v>42</v>
      </c>
      <c r="E21" s="307">
        <v>1</v>
      </c>
      <c r="F21" s="306">
        <v>2020</v>
      </c>
      <c r="G21" s="306">
        <v>2021</v>
      </c>
      <c r="H21" s="298">
        <v>422608.06</v>
      </c>
      <c r="I21" s="312">
        <f>H21*E21</f>
        <v>422608.06</v>
      </c>
      <c r="J21" s="200">
        <v>6</v>
      </c>
      <c r="K21" s="198" t="s">
        <v>33</v>
      </c>
      <c r="L21" s="421">
        <v>121</v>
      </c>
      <c r="M21" s="422"/>
      <c r="N21" s="199">
        <v>0</v>
      </c>
      <c r="O21" s="298">
        <v>0</v>
      </c>
      <c r="P21" s="303">
        <f t="shared" si="1"/>
        <v>422608.06</v>
      </c>
      <c r="Q21" s="326"/>
      <c r="R21" s="175"/>
      <c r="AB21" s="36"/>
      <c r="AC21" s="36"/>
    </row>
    <row r="22" spans="1:29" s="174" customFormat="1" ht="72" customHeight="1">
      <c r="A22" s="203">
        <v>4</v>
      </c>
      <c r="B22" s="304" t="s">
        <v>192</v>
      </c>
      <c r="C22" s="305" t="s">
        <v>193</v>
      </c>
      <c r="D22" s="306" t="s">
        <v>77</v>
      </c>
      <c r="E22" s="308">
        <v>1</v>
      </c>
      <c r="F22" s="306">
        <v>2020</v>
      </c>
      <c r="G22" s="306">
        <v>2021</v>
      </c>
      <c r="H22" s="298">
        <v>662840.12</v>
      </c>
      <c r="I22" s="312">
        <f>H22*E22</f>
        <v>662840.12</v>
      </c>
      <c r="J22" s="200">
        <v>6</v>
      </c>
      <c r="K22" s="198" t="s">
        <v>33</v>
      </c>
      <c r="L22" s="421">
        <v>121</v>
      </c>
      <c r="M22" s="422"/>
      <c r="N22" s="199">
        <v>0</v>
      </c>
      <c r="O22" s="298">
        <v>0</v>
      </c>
      <c r="P22" s="303">
        <f t="shared" si="1"/>
        <v>662840.12</v>
      </c>
      <c r="Q22" s="326"/>
      <c r="R22" s="175"/>
      <c r="AB22" s="36"/>
      <c r="AC22" s="36"/>
    </row>
    <row r="23" spans="1:29" ht="43.5" customHeight="1">
      <c r="A23" s="203">
        <v>5</v>
      </c>
      <c r="B23" s="304" t="s">
        <v>194</v>
      </c>
      <c r="C23" s="305" t="s">
        <v>195</v>
      </c>
      <c r="D23" s="306" t="s">
        <v>42</v>
      </c>
      <c r="E23" s="307">
        <v>4</v>
      </c>
      <c r="F23" s="306">
        <v>2020</v>
      </c>
      <c r="G23" s="306">
        <v>2021</v>
      </c>
      <c r="H23" s="298">
        <v>114806.28</v>
      </c>
      <c r="I23" s="312">
        <v>459255.12</v>
      </c>
      <c r="J23" s="200">
        <v>6</v>
      </c>
      <c r="K23" s="198" t="s">
        <v>33</v>
      </c>
      <c r="L23" s="421">
        <v>121</v>
      </c>
      <c r="M23" s="422"/>
      <c r="N23" s="199">
        <v>0</v>
      </c>
      <c r="O23" s="298">
        <v>0</v>
      </c>
      <c r="P23" s="303">
        <f t="shared" si="1"/>
        <v>459255.12</v>
      </c>
      <c r="Q23" s="325"/>
    </row>
    <row r="24" spans="1:29" s="174" customFormat="1" ht="66">
      <c r="A24" s="203">
        <v>6</v>
      </c>
      <c r="B24" s="304" t="s">
        <v>196</v>
      </c>
      <c r="C24" s="305" t="s">
        <v>197</v>
      </c>
      <c r="D24" s="306" t="s">
        <v>42</v>
      </c>
      <c r="E24" s="307">
        <v>2</v>
      </c>
      <c r="F24" s="306">
        <v>2020</v>
      </c>
      <c r="G24" s="306">
        <v>2021</v>
      </c>
      <c r="H24" s="298">
        <f t="shared" si="0"/>
        <v>105287.79</v>
      </c>
      <c r="I24" s="312">
        <v>210575.58</v>
      </c>
      <c r="J24" s="200">
        <v>6</v>
      </c>
      <c r="K24" s="198" t="s">
        <v>33</v>
      </c>
      <c r="L24" s="421">
        <v>121</v>
      </c>
      <c r="M24" s="422"/>
      <c r="N24" s="199">
        <v>0</v>
      </c>
      <c r="O24" s="298">
        <v>0</v>
      </c>
      <c r="P24" s="303">
        <f t="shared" si="1"/>
        <v>210575.58</v>
      </c>
      <c r="Q24" s="326"/>
      <c r="R24" s="175"/>
      <c r="AB24" s="36"/>
      <c r="AC24" s="36"/>
    </row>
    <row r="25" spans="1:29" ht="77.25" customHeight="1">
      <c r="A25" s="203">
        <v>7</v>
      </c>
      <c r="B25" s="304" t="s">
        <v>198</v>
      </c>
      <c r="C25" s="305" t="s">
        <v>199</v>
      </c>
      <c r="D25" s="306" t="s">
        <v>42</v>
      </c>
      <c r="E25" s="307">
        <v>4</v>
      </c>
      <c r="F25" s="306">
        <v>2020</v>
      </c>
      <c r="G25" s="306">
        <v>2021</v>
      </c>
      <c r="H25" s="298">
        <f t="shared" si="0"/>
        <v>27967.08</v>
      </c>
      <c r="I25" s="312">
        <v>111868.32</v>
      </c>
      <c r="J25" s="200">
        <v>6</v>
      </c>
      <c r="K25" s="198" t="s">
        <v>33</v>
      </c>
      <c r="L25" s="421">
        <v>121</v>
      </c>
      <c r="M25" s="422"/>
      <c r="N25" s="199">
        <v>0</v>
      </c>
      <c r="O25" s="298">
        <v>0</v>
      </c>
      <c r="P25" s="303">
        <f t="shared" si="1"/>
        <v>111868.32</v>
      </c>
      <c r="Q25" s="325"/>
    </row>
    <row r="26" spans="1:29" ht="66">
      <c r="A26" s="203">
        <v>8</v>
      </c>
      <c r="B26" s="304" t="s">
        <v>200</v>
      </c>
      <c r="C26" s="305" t="s">
        <v>201</v>
      </c>
      <c r="D26" s="306" t="s">
        <v>42</v>
      </c>
      <c r="E26" s="307">
        <v>2</v>
      </c>
      <c r="F26" s="306">
        <v>2020</v>
      </c>
      <c r="G26" s="306">
        <v>2021</v>
      </c>
      <c r="H26" s="298">
        <f t="shared" si="0"/>
        <v>5176.8999999999996</v>
      </c>
      <c r="I26" s="312">
        <v>10353.799999999999</v>
      </c>
      <c r="J26" s="200">
        <v>6</v>
      </c>
      <c r="K26" s="198" t="s">
        <v>33</v>
      </c>
      <c r="L26" s="421">
        <v>121</v>
      </c>
      <c r="M26" s="422"/>
      <c r="N26" s="199">
        <v>0</v>
      </c>
      <c r="O26" s="298">
        <v>0</v>
      </c>
      <c r="P26" s="303">
        <f t="shared" si="1"/>
        <v>10353.799999999999</v>
      </c>
      <c r="Q26" s="325"/>
    </row>
    <row r="27" spans="1:29" ht="33.75">
      <c r="A27" s="411" t="s">
        <v>202</v>
      </c>
      <c r="B27" s="412"/>
      <c r="C27" s="412"/>
      <c r="D27" s="412"/>
      <c r="E27" s="413"/>
      <c r="F27" s="413"/>
      <c r="G27" s="413"/>
      <c r="H27" s="414"/>
      <c r="I27" s="315">
        <f>SUM(I19:I26)</f>
        <v>17989206.550000001</v>
      </c>
      <c r="J27" s="415"/>
      <c r="K27" s="416"/>
      <c r="L27" s="416"/>
      <c r="M27" s="416"/>
      <c r="N27" s="416"/>
      <c r="O27" s="417"/>
      <c r="P27" s="316">
        <f>P26+P25+P24+P23+P22+P21+P20+P19</f>
        <v>17989206.550000001</v>
      </c>
      <c r="Q27" s="325"/>
    </row>
    <row r="28" spans="1:29" ht="33">
      <c r="A28" s="408" t="s">
        <v>439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10"/>
      <c r="Q28" s="325"/>
    </row>
    <row r="29" spans="1:29" ht="66">
      <c r="A29" s="203">
        <v>1</v>
      </c>
      <c r="B29" s="304" t="s">
        <v>204</v>
      </c>
      <c r="C29" s="307" t="s">
        <v>205</v>
      </c>
      <c r="D29" s="306" t="s">
        <v>42</v>
      </c>
      <c r="E29" s="307">
        <v>2</v>
      </c>
      <c r="F29" s="204">
        <v>2020</v>
      </c>
      <c r="G29" s="306">
        <v>2021</v>
      </c>
      <c r="H29" s="299">
        <f>I29/E29</f>
        <v>778546.93</v>
      </c>
      <c r="I29" s="314">
        <v>1557093.86</v>
      </c>
      <c r="J29" s="204">
        <v>7</v>
      </c>
      <c r="K29" s="321" t="s">
        <v>32</v>
      </c>
      <c r="L29" s="406">
        <v>181</v>
      </c>
      <c r="M29" s="407"/>
      <c r="N29" s="322">
        <v>0</v>
      </c>
      <c r="O29" s="298">
        <v>0</v>
      </c>
      <c r="P29" s="303">
        <f>I29</f>
        <v>1557093.86</v>
      </c>
      <c r="Q29" s="325"/>
    </row>
    <row r="30" spans="1:29" ht="99">
      <c r="A30" s="203">
        <v>2</v>
      </c>
      <c r="B30" s="304" t="s">
        <v>206</v>
      </c>
      <c r="C30" s="310" t="s">
        <v>207</v>
      </c>
      <c r="D30" s="306" t="s">
        <v>42</v>
      </c>
      <c r="E30" s="307">
        <v>10</v>
      </c>
      <c r="F30" s="204">
        <v>2020</v>
      </c>
      <c r="G30" s="306">
        <v>2021</v>
      </c>
      <c r="H30" s="299">
        <f t="shared" ref="H30:H38" si="2">I30/E30</f>
        <v>217598.45</v>
      </c>
      <c r="I30" s="312">
        <v>2175984.5</v>
      </c>
      <c r="J30" s="204">
        <v>7</v>
      </c>
      <c r="K30" s="321" t="s">
        <v>32</v>
      </c>
      <c r="L30" s="406">
        <v>181</v>
      </c>
      <c r="M30" s="407"/>
      <c r="N30" s="322">
        <v>0</v>
      </c>
      <c r="O30" s="298">
        <v>0</v>
      </c>
      <c r="P30" s="303">
        <f t="shared" ref="P30:P38" si="3">I30</f>
        <v>2175984.5</v>
      </c>
      <c r="Q30" s="325"/>
    </row>
    <row r="31" spans="1:29" s="174" customFormat="1" ht="66">
      <c r="A31" s="203" t="s">
        <v>23</v>
      </c>
      <c r="B31" s="304" t="s">
        <v>208</v>
      </c>
      <c r="C31" s="310" t="s">
        <v>209</v>
      </c>
      <c r="D31" s="306" t="s">
        <v>42</v>
      </c>
      <c r="E31" s="307">
        <v>4</v>
      </c>
      <c r="F31" s="204">
        <v>2020</v>
      </c>
      <c r="G31" s="306">
        <v>2021</v>
      </c>
      <c r="H31" s="299">
        <f t="shared" si="2"/>
        <v>55934.15</v>
      </c>
      <c r="I31" s="312">
        <v>223736.6</v>
      </c>
      <c r="J31" s="204">
        <v>7</v>
      </c>
      <c r="K31" s="321" t="s">
        <v>32</v>
      </c>
      <c r="L31" s="406">
        <v>181</v>
      </c>
      <c r="M31" s="407"/>
      <c r="N31" s="322">
        <v>0</v>
      </c>
      <c r="O31" s="298">
        <v>0</v>
      </c>
      <c r="P31" s="303">
        <f t="shared" si="3"/>
        <v>223736.6</v>
      </c>
      <c r="Q31" s="326"/>
      <c r="R31" s="175"/>
      <c r="AB31" s="36"/>
      <c r="AC31" s="36"/>
    </row>
    <row r="32" spans="1:29" ht="33.75">
      <c r="A32" s="203" t="s">
        <v>24</v>
      </c>
      <c r="B32" s="304" t="s">
        <v>210</v>
      </c>
      <c r="C32" s="310" t="s">
        <v>211</v>
      </c>
      <c r="D32" s="306" t="s">
        <v>42</v>
      </c>
      <c r="E32" s="307">
        <v>4</v>
      </c>
      <c r="F32" s="204">
        <v>2020</v>
      </c>
      <c r="G32" s="306">
        <v>2021</v>
      </c>
      <c r="H32" s="299">
        <f t="shared" si="2"/>
        <v>49172.2</v>
      </c>
      <c r="I32" s="312">
        <v>196688.8</v>
      </c>
      <c r="J32" s="204">
        <v>7</v>
      </c>
      <c r="K32" s="321" t="s">
        <v>32</v>
      </c>
      <c r="L32" s="406">
        <v>181</v>
      </c>
      <c r="M32" s="407"/>
      <c r="N32" s="322">
        <v>0</v>
      </c>
      <c r="O32" s="298">
        <v>0</v>
      </c>
      <c r="P32" s="303">
        <f t="shared" si="3"/>
        <v>196688.8</v>
      </c>
      <c r="Q32" s="325"/>
    </row>
    <row r="33" spans="1:29" ht="66">
      <c r="A33" s="203" t="s">
        <v>25</v>
      </c>
      <c r="B33" s="304" t="s">
        <v>212</v>
      </c>
      <c r="C33" s="310" t="s">
        <v>213</v>
      </c>
      <c r="D33" s="306" t="s">
        <v>42</v>
      </c>
      <c r="E33" s="307">
        <v>4</v>
      </c>
      <c r="F33" s="204">
        <v>2020</v>
      </c>
      <c r="G33" s="306">
        <v>2021</v>
      </c>
      <c r="H33" s="299">
        <f t="shared" si="2"/>
        <v>121291.44</v>
      </c>
      <c r="I33" s="314">
        <v>485165.76</v>
      </c>
      <c r="J33" s="204">
        <v>7</v>
      </c>
      <c r="K33" s="321" t="s">
        <v>32</v>
      </c>
      <c r="L33" s="406">
        <v>181</v>
      </c>
      <c r="M33" s="407"/>
      <c r="N33" s="322">
        <v>0</v>
      </c>
      <c r="O33" s="298">
        <v>0</v>
      </c>
      <c r="P33" s="303">
        <f t="shared" si="3"/>
        <v>485165.76</v>
      </c>
      <c r="Q33" s="325"/>
      <c r="S33" s="205"/>
    </row>
    <row r="34" spans="1:29" s="174" customFormat="1" ht="69.75" customHeight="1">
      <c r="A34" s="203" t="s">
        <v>26</v>
      </c>
      <c r="B34" s="304" t="s">
        <v>214</v>
      </c>
      <c r="C34" s="310" t="s">
        <v>215</v>
      </c>
      <c r="D34" s="306" t="s">
        <v>42</v>
      </c>
      <c r="E34" s="307">
        <v>4</v>
      </c>
      <c r="F34" s="204">
        <v>2020</v>
      </c>
      <c r="G34" s="306">
        <v>2021</v>
      </c>
      <c r="H34" s="299">
        <f t="shared" si="2"/>
        <v>157351.04000000001</v>
      </c>
      <c r="I34" s="312">
        <v>629404.16000000003</v>
      </c>
      <c r="J34" s="204">
        <v>7</v>
      </c>
      <c r="K34" s="321" t="s">
        <v>32</v>
      </c>
      <c r="L34" s="406">
        <v>181</v>
      </c>
      <c r="M34" s="407"/>
      <c r="N34" s="322">
        <v>0</v>
      </c>
      <c r="O34" s="298">
        <v>0</v>
      </c>
      <c r="P34" s="303">
        <f t="shared" si="3"/>
        <v>629404.16000000003</v>
      </c>
      <c r="Q34" s="326"/>
      <c r="R34" s="175"/>
      <c r="AB34" s="36"/>
      <c r="AC34" s="36"/>
    </row>
    <row r="35" spans="1:29" s="174" customFormat="1" ht="33.75">
      <c r="A35" s="203" t="s">
        <v>27</v>
      </c>
      <c r="B35" s="304" t="s">
        <v>216</v>
      </c>
      <c r="C35" s="310" t="s">
        <v>217</v>
      </c>
      <c r="D35" s="306" t="s">
        <v>42</v>
      </c>
      <c r="E35" s="307">
        <v>4</v>
      </c>
      <c r="F35" s="204">
        <v>2020</v>
      </c>
      <c r="G35" s="306">
        <v>2021</v>
      </c>
      <c r="H35" s="299">
        <f t="shared" si="2"/>
        <v>64742.68</v>
      </c>
      <c r="I35" s="299">
        <v>258970.72</v>
      </c>
      <c r="J35" s="204">
        <v>7</v>
      </c>
      <c r="K35" s="321" t="s">
        <v>32</v>
      </c>
      <c r="L35" s="406">
        <v>181</v>
      </c>
      <c r="M35" s="407"/>
      <c r="N35" s="322">
        <v>0</v>
      </c>
      <c r="O35" s="298">
        <v>0</v>
      </c>
      <c r="P35" s="303">
        <f t="shared" si="3"/>
        <v>258970.72</v>
      </c>
      <c r="Q35" s="326"/>
      <c r="R35" s="175"/>
      <c r="S35" s="206"/>
      <c r="AB35" s="36"/>
      <c r="AC35" s="36"/>
    </row>
    <row r="36" spans="1:29" s="174" customFormat="1" ht="99">
      <c r="A36" s="203" t="s">
        <v>203</v>
      </c>
      <c r="B36" s="304" t="s">
        <v>218</v>
      </c>
      <c r="C36" s="310" t="s">
        <v>219</v>
      </c>
      <c r="D36" s="306" t="s">
        <v>42</v>
      </c>
      <c r="E36" s="307">
        <v>12</v>
      </c>
      <c r="F36" s="204">
        <v>2020</v>
      </c>
      <c r="G36" s="306">
        <v>2021</v>
      </c>
      <c r="H36" s="299">
        <f t="shared" si="2"/>
        <v>9352.25</v>
      </c>
      <c r="I36" s="312">
        <v>112227</v>
      </c>
      <c r="J36" s="204">
        <v>7</v>
      </c>
      <c r="K36" s="321" t="s">
        <v>32</v>
      </c>
      <c r="L36" s="406">
        <v>181</v>
      </c>
      <c r="M36" s="407"/>
      <c r="N36" s="322">
        <v>0</v>
      </c>
      <c r="O36" s="298">
        <v>0</v>
      </c>
      <c r="P36" s="303">
        <f t="shared" si="3"/>
        <v>112227</v>
      </c>
      <c r="Q36" s="326"/>
      <c r="R36" s="175"/>
      <c r="S36" s="206"/>
      <c r="AB36" s="36"/>
      <c r="AC36" s="36"/>
    </row>
    <row r="37" spans="1:29" s="174" customFormat="1" ht="99">
      <c r="A37" s="203" t="s">
        <v>241</v>
      </c>
      <c r="B37" s="304" t="s">
        <v>251</v>
      </c>
      <c r="C37" s="307" t="s">
        <v>252</v>
      </c>
      <c r="D37" s="306" t="s">
        <v>42</v>
      </c>
      <c r="E37" s="307">
        <v>1</v>
      </c>
      <c r="F37" s="204">
        <v>2020</v>
      </c>
      <c r="G37" s="306">
        <v>2021</v>
      </c>
      <c r="H37" s="299">
        <f t="shared" si="2"/>
        <v>633419.98</v>
      </c>
      <c r="I37" s="312">
        <v>633419.98</v>
      </c>
      <c r="J37" s="204">
        <v>7</v>
      </c>
      <c r="K37" s="321" t="s">
        <v>32</v>
      </c>
      <c r="L37" s="406">
        <v>181</v>
      </c>
      <c r="M37" s="407"/>
      <c r="N37" s="322">
        <v>0</v>
      </c>
      <c r="O37" s="298">
        <v>0</v>
      </c>
      <c r="P37" s="303">
        <f t="shared" si="3"/>
        <v>633419.98</v>
      </c>
      <c r="Q37" s="326"/>
      <c r="R37" s="175"/>
      <c r="S37" s="206"/>
      <c r="AB37" s="36"/>
      <c r="AC37" s="36"/>
    </row>
    <row r="38" spans="1:29" s="174" customFormat="1" ht="99">
      <c r="A38" s="203" t="s">
        <v>242</v>
      </c>
      <c r="B38" s="304" t="s">
        <v>253</v>
      </c>
      <c r="C38" s="310" t="s">
        <v>254</v>
      </c>
      <c r="D38" s="306" t="s">
        <v>42</v>
      </c>
      <c r="E38" s="307">
        <v>1</v>
      </c>
      <c r="F38" s="204">
        <v>2020</v>
      </c>
      <c r="G38" s="306">
        <v>2021</v>
      </c>
      <c r="H38" s="299">
        <f t="shared" si="2"/>
        <v>194533.05</v>
      </c>
      <c r="I38" s="312">
        <v>194533.05</v>
      </c>
      <c r="J38" s="204">
        <v>7</v>
      </c>
      <c r="K38" s="321" t="s">
        <v>32</v>
      </c>
      <c r="L38" s="406">
        <v>181</v>
      </c>
      <c r="M38" s="407"/>
      <c r="N38" s="322">
        <v>0</v>
      </c>
      <c r="O38" s="298">
        <v>0</v>
      </c>
      <c r="P38" s="303">
        <f t="shared" si="3"/>
        <v>194533.05</v>
      </c>
      <c r="Q38" s="326"/>
      <c r="R38" s="175"/>
      <c r="S38" s="206"/>
      <c r="AB38" s="36"/>
      <c r="AC38" s="36"/>
    </row>
    <row r="39" spans="1:29" ht="33.75">
      <c r="A39" s="411" t="s">
        <v>307</v>
      </c>
      <c r="B39" s="412"/>
      <c r="C39" s="412"/>
      <c r="D39" s="412"/>
      <c r="E39" s="413"/>
      <c r="F39" s="413"/>
      <c r="G39" s="413"/>
      <c r="H39" s="414"/>
      <c r="I39" s="311">
        <f>I38+I37+I36+I35+I34+I33+I32+I31+I30+I29</f>
        <v>6467224.4300000006</v>
      </c>
      <c r="J39" s="415"/>
      <c r="K39" s="416"/>
      <c r="L39" s="416"/>
      <c r="M39" s="416"/>
      <c r="N39" s="416"/>
      <c r="O39" s="417"/>
      <c r="P39" s="309">
        <f>P38+P37+P36+P35+P34+P33+P32+P31+P30+P29</f>
        <v>6467224.4300000006</v>
      </c>
      <c r="Q39" s="325"/>
    </row>
    <row r="40" spans="1:29" ht="33">
      <c r="A40" s="408" t="s">
        <v>104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10"/>
      <c r="Q40" s="325"/>
    </row>
    <row r="41" spans="1:29" ht="73.5" customHeight="1">
      <c r="A41" s="203">
        <v>1</v>
      </c>
      <c r="B41" s="304" t="s">
        <v>221</v>
      </c>
      <c r="C41" s="305" t="s">
        <v>220</v>
      </c>
      <c r="D41" s="306" t="s">
        <v>189</v>
      </c>
      <c r="E41" s="307">
        <v>1</v>
      </c>
      <c r="F41" s="306">
        <v>2020</v>
      </c>
      <c r="G41" s="306">
        <v>2021</v>
      </c>
      <c r="H41" s="298">
        <v>126532.66</v>
      </c>
      <c r="I41" s="312">
        <v>126532.66</v>
      </c>
      <c r="J41" s="204">
        <v>7</v>
      </c>
      <c r="K41" s="321" t="s">
        <v>32</v>
      </c>
      <c r="L41" s="406">
        <v>181</v>
      </c>
      <c r="M41" s="407"/>
      <c r="N41" s="322">
        <v>0</v>
      </c>
      <c r="O41" s="298">
        <v>0</v>
      </c>
      <c r="P41" s="298">
        <f>I41</f>
        <v>126532.66</v>
      </c>
      <c r="Q41" s="325"/>
    </row>
    <row r="42" spans="1:29" s="174" customFormat="1" ht="99">
      <c r="A42" s="203">
        <v>2</v>
      </c>
      <c r="B42" s="304" t="s">
        <v>222</v>
      </c>
      <c r="C42" s="305" t="s">
        <v>223</v>
      </c>
      <c r="D42" s="306" t="s">
        <v>189</v>
      </c>
      <c r="E42" s="307">
        <v>2</v>
      </c>
      <c r="F42" s="306">
        <v>2020</v>
      </c>
      <c r="G42" s="306">
        <v>2021</v>
      </c>
      <c r="H42" s="298">
        <v>70000</v>
      </c>
      <c r="I42" s="312">
        <v>140000</v>
      </c>
      <c r="J42" s="204">
        <v>7</v>
      </c>
      <c r="K42" s="321" t="s">
        <v>32</v>
      </c>
      <c r="L42" s="406">
        <v>181</v>
      </c>
      <c r="M42" s="407"/>
      <c r="N42" s="322">
        <v>0</v>
      </c>
      <c r="O42" s="298">
        <v>0</v>
      </c>
      <c r="P42" s="298">
        <f t="shared" ref="P42:P48" si="4">I42</f>
        <v>140000</v>
      </c>
      <c r="Q42" s="326"/>
      <c r="R42" s="175"/>
      <c r="AB42" s="36"/>
      <c r="AC42" s="36"/>
    </row>
    <row r="43" spans="1:29" s="174" customFormat="1" ht="99">
      <c r="A43" s="203">
        <v>3</v>
      </c>
      <c r="B43" s="304" t="s">
        <v>224</v>
      </c>
      <c r="C43" s="305" t="s">
        <v>225</v>
      </c>
      <c r="D43" s="306" t="s">
        <v>189</v>
      </c>
      <c r="E43" s="307">
        <v>2</v>
      </c>
      <c r="F43" s="306">
        <v>2020</v>
      </c>
      <c r="G43" s="306">
        <v>2021</v>
      </c>
      <c r="H43" s="298">
        <v>93286.45</v>
      </c>
      <c r="I43" s="312">
        <v>186572.9</v>
      </c>
      <c r="J43" s="204">
        <v>7</v>
      </c>
      <c r="K43" s="321" t="s">
        <v>32</v>
      </c>
      <c r="L43" s="406">
        <v>181</v>
      </c>
      <c r="M43" s="407"/>
      <c r="N43" s="322">
        <v>0</v>
      </c>
      <c r="O43" s="298">
        <v>0</v>
      </c>
      <c r="P43" s="298">
        <f t="shared" si="4"/>
        <v>186572.9</v>
      </c>
      <c r="Q43" s="326"/>
      <c r="R43" s="175"/>
      <c r="AB43" s="36"/>
      <c r="AC43" s="36"/>
    </row>
    <row r="44" spans="1:29" s="174" customFormat="1" ht="66">
      <c r="A44" s="203">
        <v>4</v>
      </c>
      <c r="B44" s="304" t="s">
        <v>226</v>
      </c>
      <c r="C44" s="305" t="s">
        <v>227</v>
      </c>
      <c r="D44" s="306" t="s">
        <v>189</v>
      </c>
      <c r="E44" s="307">
        <v>1</v>
      </c>
      <c r="F44" s="306">
        <v>2020</v>
      </c>
      <c r="G44" s="306">
        <v>2021</v>
      </c>
      <c r="H44" s="298">
        <v>39979.9</v>
      </c>
      <c r="I44" s="312">
        <v>39979.9</v>
      </c>
      <c r="J44" s="204">
        <v>7</v>
      </c>
      <c r="K44" s="321" t="s">
        <v>32</v>
      </c>
      <c r="L44" s="406">
        <v>181</v>
      </c>
      <c r="M44" s="407"/>
      <c r="N44" s="322">
        <v>0</v>
      </c>
      <c r="O44" s="298">
        <v>0</v>
      </c>
      <c r="P44" s="298">
        <f t="shared" si="4"/>
        <v>39979.9</v>
      </c>
      <c r="Q44" s="326"/>
      <c r="R44" s="175"/>
      <c r="AB44" s="36"/>
      <c r="AC44" s="36"/>
    </row>
    <row r="45" spans="1:29" s="174" customFormat="1" ht="75.75" customHeight="1">
      <c r="A45" s="203">
        <v>5</v>
      </c>
      <c r="B45" s="304" t="s">
        <v>229</v>
      </c>
      <c r="C45" s="307" t="s">
        <v>228</v>
      </c>
      <c r="D45" s="306" t="s">
        <v>189</v>
      </c>
      <c r="E45" s="307">
        <v>2</v>
      </c>
      <c r="F45" s="306">
        <v>2020</v>
      </c>
      <c r="G45" s="306">
        <v>2021</v>
      </c>
      <c r="H45" s="298">
        <v>133266.29</v>
      </c>
      <c r="I45" s="312">
        <v>266532.58</v>
      </c>
      <c r="J45" s="204">
        <v>7</v>
      </c>
      <c r="K45" s="321" t="s">
        <v>32</v>
      </c>
      <c r="L45" s="406">
        <v>181</v>
      </c>
      <c r="M45" s="407"/>
      <c r="N45" s="322">
        <v>0</v>
      </c>
      <c r="O45" s="298">
        <v>0</v>
      </c>
      <c r="P45" s="298">
        <f t="shared" si="4"/>
        <v>266532.58</v>
      </c>
      <c r="Q45" s="326"/>
      <c r="R45" s="175"/>
      <c r="AB45" s="36"/>
      <c r="AC45" s="36"/>
    </row>
    <row r="46" spans="1:29" s="174" customFormat="1" ht="75.75" customHeight="1">
      <c r="A46" s="203">
        <v>6</v>
      </c>
      <c r="B46" s="304" t="s">
        <v>230</v>
      </c>
      <c r="C46" s="307" t="s">
        <v>231</v>
      </c>
      <c r="D46" s="306" t="s">
        <v>42</v>
      </c>
      <c r="E46" s="307">
        <v>2</v>
      </c>
      <c r="F46" s="306">
        <v>2020</v>
      </c>
      <c r="G46" s="306">
        <v>2021</v>
      </c>
      <c r="H46" s="298">
        <v>35149.879999999997</v>
      </c>
      <c r="I46" s="299">
        <v>70299.759999999995</v>
      </c>
      <c r="J46" s="204">
        <v>7</v>
      </c>
      <c r="K46" s="321" t="s">
        <v>32</v>
      </c>
      <c r="L46" s="406">
        <v>181</v>
      </c>
      <c r="M46" s="407"/>
      <c r="N46" s="322">
        <v>0</v>
      </c>
      <c r="O46" s="298">
        <v>0</v>
      </c>
      <c r="P46" s="298">
        <f t="shared" si="4"/>
        <v>70299.759999999995</v>
      </c>
      <c r="Q46" s="326"/>
      <c r="R46" s="175"/>
      <c r="AB46" s="36"/>
      <c r="AC46" s="36"/>
    </row>
    <row r="47" spans="1:29" ht="33.75">
      <c r="A47" s="203">
        <v>7</v>
      </c>
      <c r="B47" s="304" t="s">
        <v>232</v>
      </c>
      <c r="C47" s="307" t="s">
        <v>233</v>
      </c>
      <c r="D47" s="306" t="s">
        <v>189</v>
      </c>
      <c r="E47" s="307">
        <v>1</v>
      </c>
      <c r="F47" s="306">
        <v>2020</v>
      </c>
      <c r="G47" s="306">
        <v>2021</v>
      </c>
      <c r="H47" s="298">
        <v>66633.16</v>
      </c>
      <c r="I47" s="312">
        <v>66633.16</v>
      </c>
      <c r="J47" s="204">
        <v>7</v>
      </c>
      <c r="K47" s="321" t="s">
        <v>32</v>
      </c>
      <c r="L47" s="406">
        <v>181</v>
      </c>
      <c r="M47" s="407"/>
      <c r="N47" s="322">
        <v>0</v>
      </c>
      <c r="O47" s="298">
        <v>0</v>
      </c>
      <c r="P47" s="298">
        <f t="shared" si="4"/>
        <v>66633.16</v>
      </c>
      <c r="Q47" s="325"/>
    </row>
    <row r="48" spans="1:29" ht="33.75">
      <c r="A48" s="203">
        <v>8</v>
      </c>
      <c r="B48" s="304" t="s">
        <v>234</v>
      </c>
      <c r="C48" s="307" t="s">
        <v>235</v>
      </c>
      <c r="D48" s="306" t="s">
        <v>189</v>
      </c>
      <c r="E48" s="307">
        <v>1</v>
      </c>
      <c r="F48" s="306">
        <v>2020</v>
      </c>
      <c r="G48" s="306">
        <v>2021</v>
      </c>
      <c r="H48" s="298">
        <v>19989.95</v>
      </c>
      <c r="I48" s="312">
        <v>19989.95</v>
      </c>
      <c r="J48" s="204">
        <v>7</v>
      </c>
      <c r="K48" s="321" t="s">
        <v>32</v>
      </c>
      <c r="L48" s="406">
        <v>181</v>
      </c>
      <c r="M48" s="407"/>
      <c r="N48" s="322">
        <v>0</v>
      </c>
      <c r="O48" s="298">
        <v>0</v>
      </c>
      <c r="P48" s="298">
        <f t="shared" si="4"/>
        <v>19989.95</v>
      </c>
      <c r="Q48" s="325"/>
    </row>
    <row r="49" spans="1:17" ht="35.25" customHeight="1">
      <c r="A49" s="447" t="s">
        <v>202</v>
      </c>
      <c r="B49" s="448"/>
      <c r="C49" s="448"/>
      <c r="D49" s="448"/>
      <c r="E49" s="449"/>
      <c r="F49" s="449"/>
      <c r="G49" s="449"/>
      <c r="H49" s="450"/>
      <c r="I49" s="207">
        <f>SUM(I41:I48)</f>
        <v>916540.91</v>
      </c>
      <c r="J49" s="451"/>
      <c r="K49" s="452"/>
      <c r="L49" s="452"/>
      <c r="M49" s="452"/>
      <c r="N49" s="452"/>
      <c r="O49" s="453"/>
      <c r="P49" s="208">
        <f>P48+P47+P46+P45+P44+P43+P42+P41</f>
        <v>916540.91</v>
      </c>
      <c r="Q49" s="325"/>
    </row>
    <row r="50" spans="1:17" ht="35.25" customHeight="1">
      <c r="A50" s="408" t="s">
        <v>259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10"/>
      <c r="Q50" s="325"/>
    </row>
    <row r="51" spans="1:17" ht="35.25" customHeight="1">
      <c r="A51" s="203" t="s">
        <v>239</v>
      </c>
      <c r="B51" s="304" t="s">
        <v>247</v>
      </c>
      <c r="C51" s="307" t="s">
        <v>248</v>
      </c>
      <c r="D51" s="306" t="s">
        <v>42</v>
      </c>
      <c r="E51" s="307">
        <v>1</v>
      </c>
      <c r="F51" s="306">
        <v>2020</v>
      </c>
      <c r="G51" s="306">
        <v>2021</v>
      </c>
      <c r="H51" s="298">
        <f>I51/E51</f>
        <v>4078.15</v>
      </c>
      <c r="I51" s="299">
        <v>4078.15</v>
      </c>
      <c r="J51" s="204">
        <v>7</v>
      </c>
      <c r="K51" s="321" t="s">
        <v>32</v>
      </c>
      <c r="L51" s="406">
        <v>181</v>
      </c>
      <c r="M51" s="407"/>
      <c r="N51" s="322">
        <v>0</v>
      </c>
      <c r="O51" s="298">
        <v>0</v>
      </c>
      <c r="P51" s="298">
        <f>I51</f>
        <v>4078.15</v>
      </c>
      <c r="Q51" s="325"/>
    </row>
    <row r="52" spans="1:17" ht="35.25" customHeight="1">
      <c r="A52" s="203" t="s">
        <v>240</v>
      </c>
      <c r="B52" s="304" t="s">
        <v>260</v>
      </c>
      <c r="C52" s="307" t="s">
        <v>249</v>
      </c>
      <c r="D52" s="306" t="s">
        <v>42</v>
      </c>
      <c r="E52" s="307">
        <v>1</v>
      </c>
      <c r="F52" s="306">
        <v>2020</v>
      </c>
      <c r="G52" s="306">
        <v>2021</v>
      </c>
      <c r="H52" s="298">
        <f t="shared" ref="H52:H65" si="5">I52/E52</f>
        <v>5353.2</v>
      </c>
      <c r="I52" s="299">
        <v>5353.2</v>
      </c>
      <c r="J52" s="204">
        <v>7</v>
      </c>
      <c r="K52" s="321" t="s">
        <v>32</v>
      </c>
      <c r="L52" s="406">
        <v>181</v>
      </c>
      <c r="M52" s="407"/>
      <c r="N52" s="322">
        <v>0</v>
      </c>
      <c r="O52" s="298">
        <v>0</v>
      </c>
      <c r="P52" s="298">
        <f t="shared" ref="P52:P68" si="6">I52</f>
        <v>5353.2</v>
      </c>
      <c r="Q52" s="325"/>
    </row>
    <row r="53" spans="1:17" ht="66">
      <c r="A53" s="203" t="s">
        <v>23</v>
      </c>
      <c r="B53" s="304" t="s">
        <v>261</v>
      </c>
      <c r="C53" s="307" t="s">
        <v>262</v>
      </c>
      <c r="D53" s="306" t="s">
        <v>42</v>
      </c>
      <c r="E53" s="307">
        <v>1</v>
      </c>
      <c r="F53" s="306">
        <v>2020</v>
      </c>
      <c r="G53" s="306">
        <v>2021</v>
      </c>
      <c r="H53" s="298">
        <f t="shared" si="5"/>
        <v>3337.05</v>
      </c>
      <c r="I53" s="299">
        <v>3337.05</v>
      </c>
      <c r="J53" s="204">
        <v>7</v>
      </c>
      <c r="K53" s="321" t="s">
        <v>32</v>
      </c>
      <c r="L53" s="406">
        <v>181</v>
      </c>
      <c r="M53" s="407"/>
      <c r="N53" s="322">
        <v>0</v>
      </c>
      <c r="O53" s="298">
        <v>0</v>
      </c>
      <c r="P53" s="298">
        <f t="shared" si="6"/>
        <v>3337.05</v>
      </c>
      <c r="Q53" s="325"/>
    </row>
    <row r="54" spans="1:17" ht="66">
      <c r="A54" s="203" t="s">
        <v>24</v>
      </c>
      <c r="B54" s="304" t="s">
        <v>263</v>
      </c>
      <c r="C54" s="307" t="s">
        <v>264</v>
      </c>
      <c r="D54" s="306" t="s">
        <v>42</v>
      </c>
      <c r="E54" s="307">
        <v>1</v>
      </c>
      <c r="F54" s="306">
        <v>2020</v>
      </c>
      <c r="G54" s="306">
        <v>2021</v>
      </c>
      <c r="H54" s="298">
        <f t="shared" si="5"/>
        <v>471.54</v>
      </c>
      <c r="I54" s="312">
        <v>471.54</v>
      </c>
      <c r="J54" s="204">
        <v>7</v>
      </c>
      <c r="K54" s="321" t="s">
        <v>32</v>
      </c>
      <c r="L54" s="406">
        <v>181</v>
      </c>
      <c r="M54" s="407"/>
      <c r="N54" s="322">
        <v>0</v>
      </c>
      <c r="O54" s="298">
        <v>0</v>
      </c>
      <c r="P54" s="298">
        <f t="shared" si="6"/>
        <v>471.54</v>
      </c>
      <c r="Q54" s="325"/>
    </row>
    <row r="55" spans="1:17" ht="66">
      <c r="A55" s="203" t="s">
        <v>25</v>
      </c>
      <c r="B55" s="304" t="s">
        <v>265</v>
      </c>
      <c r="C55" s="307" t="s">
        <v>266</v>
      </c>
      <c r="D55" s="306" t="s">
        <v>42</v>
      </c>
      <c r="E55" s="307">
        <v>5</v>
      </c>
      <c r="F55" s="306">
        <v>2020</v>
      </c>
      <c r="G55" s="306">
        <v>2021</v>
      </c>
      <c r="H55" s="298">
        <f t="shared" si="5"/>
        <v>4100.51</v>
      </c>
      <c r="I55" s="312">
        <v>20502.55</v>
      </c>
      <c r="J55" s="204">
        <v>7</v>
      </c>
      <c r="K55" s="321" t="s">
        <v>32</v>
      </c>
      <c r="L55" s="406">
        <v>181</v>
      </c>
      <c r="M55" s="407"/>
      <c r="N55" s="322">
        <v>0</v>
      </c>
      <c r="O55" s="298">
        <v>0</v>
      </c>
      <c r="P55" s="298">
        <f t="shared" si="6"/>
        <v>20502.55</v>
      </c>
      <c r="Q55" s="325"/>
    </row>
    <row r="56" spans="1:17" ht="35.25" customHeight="1">
      <c r="A56" s="203" t="s">
        <v>26</v>
      </c>
      <c r="B56" s="304" t="s">
        <v>267</v>
      </c>
      <c r="C56" s="307" t="s">
        <v>268</v>
      </c>
      <c r="D56" s="306" t="s">
        <v>42</v>
      </c>
      <c r="E56" s="307">
        <v>5</v>
      </c>
      <c r="F56" s="306">
        <v>2020</v>
      </c>
      <c r="G56" s="306">
        <v>2021</v>
      </c>
      <c r="H56" s="298">
        <f t="shared" si="5"/>
        <v>477.2</v>
      </c>
      <c r="I56" s="299">
        <v>2386</v>
      </c>
      <c r="J56" s="204">
        <v>7</v>
      </c>
      <c r="K56" s="321" t="s">
        <v>32</v>
      </c>
      <c r="L56" s="406">
        <v>181</v>
      </c>
      <c r="M56" s="407"/>
      <c r="N56" s="322">
        <v>0</v>
      </c>
      <c r="O56" s="298">
        <v>0</v>
      </c>
      <c r="P56" s="298">
        <f t="shared" si="6"/>
        <v>2386</v>
      </c>
      <c r="Q56" s="325"/>
    </row>
    <row r="57" spans="1:17" ht="66">
      <c r="A57" s="203" t="s">
        <v>27</v>
      </c>
      <c r="B57" s="304" t="s">
        <v>269</v>
      </c>
      <c r="C57" s="307" t="s">
        <v>270</v>
      </c>
      <c r="D57" s="306" t="s">
        <v>42</v>
      </c>
      <c r="E57" s="307">
        <v>1</v>
      </c>
      <c r="F57" s="306">
        <v>2020</v>
      </c>
      <c r="G57" s="306">
        <v>2021</v>
      </c>
      <c r="H57" s="298">
        <f t="shared" si="5"/>
        <v>1938.51</v>
      </c>
      <c r="I57" s="312">
        <v>1938.51</v>
      </c>
      <c r="J57" s="204">
        <v>7</v>
      </c>
      <c r="K57" s="321" t="s">
        <v>32</v>
      </c>
      <c r="L57" s="406">
        <v>181</v>
      </c>
      <c r="M57" s="407"/>
      <c r="N57" s="322">
        <v>0</v>
      </c>
      <c r="O57" s="298">
        <v>0</v>
      </c>
      <c r="P57" s="298">
        <f t="shared" si="6"/>
        <v>1938.51</v>
      </c>
      <c r="Q57" s="325"/>
    </row>
    <row r="58" spans="1:17" ht="35.25" customHeight="1">
      <c r="A58" s="203" t="s">
        <v>203</v>
      </c>
      <c r="B58" s="304" t="s">
        <v>271</v>
      </c>
      <c r="C58" s="307" t="s">
        <v>272</v>
      </c>
      <c r="D58" s="306" t="s">
        <v>42</v>
      </c>
      <c r="E58" s="307">
        <v>1</v>
      </c>
      <c r="F58" s="306">
        <v>2020</v>
      </c>
      <c r="G58" s="306">
        <v>2021</v>
      </c>
      <c r="H58" s="298">
        <f t="shared" si="5"/>
        <v>3039.51</v>
      </c>
      <c r="I58" s="312">
        <v>3039.51</v>
      </c>
      <c r="J58" s="204">
        <v>7</v>
      </c>
      <c r="K58" s="321" t="s">
        <v>32</v>
      </c>
      <c r="L58" s="406">
        <v>181</v>
      </c>
      <c r="M58" s="407"/>
      <c r="N58" s="322">
        <v>0</v>
      </c>
      <c r="O58" s="298">
        <v>0</v>
      </c>
      <c r="P58" s="298">
        <f t="shared" si="6"/>
        <v>3039.51</v>
      </c>
      <c r="Q58" s="325"/>
    </row>
    <row r="59" spans="1:17" ht="35.25" customHeight="1">
      <c r="A59" s="203" t="s">
        <v>241</v>
      </c>
      <c r="B59" s="304" t="s">
        <v>273</v>
      </c>
      <c r="C59" s="307" t="s">
        <v>274</v>
      </c>
      <c r="D59" s="306" t="s">
        <v>42</v>
      </c>
      <c r="E59" s="307">
        <v>1</v>
      </c>
      <c r="F59" s="306">
        <v>2020</v>
      </c>
      <c r="G59" s="306">
        <v>2021</v>
      </c>
      <c r="H59" s="298">
        <f t="shared" si="5"/>
        <v>1589.99</v>
      </c>
      <c r="I59" s="312">
        <v>1589.99</v>
      </c>
      <c r="J59" s="204">
        <v>7</v>
      </c>
      <c r="K59" s="321" t="s">
        <v>32</v>
      </c>
      <c r="L59" s="406">
        <v>181</v>
      </c>
      <c r="M59" s="407"/>
      <c r="N59" s="322">
        <v>0</v>
      </c>
      <c r="O59" s="298">
        <v>0</v>
      </c>
      <c r="P59" s="298">
        <f t="shared" si="6"/>
        <v>1589.99</v>
      </c>
      <c r="Q59" s="325"/>
    </row>
    <row r="60" spans="1:17" ht="35.25" customHeight="1">
      <c r="A60" s="203" t="s">
        <v>242</v>
      </c>
      <c r="B60" s="304" t="s">
        <v>275</v>
      </c>
      <c r="C60" s="307" t="s">
        <v>276</v>
      </c>
      <c r="D60" s="306" t="s">
        <v>42</v>
      </c>
      <c r="E60" s="307">
        <v>1</v>
      </c>
      <c r="F60" s="306">
        <v>2020</v>
      </c>
      <c r="G60" s="306">
        <v>2021</v>
      </c>
      <c r="H60" s="298">
        <f t="shared" si="5"/>
        <v>6131.07</v>
      </c>
      <c r="I60" s="312">
        <v>6131.07</v>
      </c>
      <c r="J60" s="204">
        <v>7</v>
      </c>
      <c r="K60" s="321" t="s">
        <v>32</v>
      </c>
      <c r="L60" s="406">
        <v>181</v>
      </c>
      <c r="M60" s="407"/>
      <c r="N60" s="322">
        <v>0</v>
      </c>
      <c r="O60" s="298">
        <v>0</v>
      </c>
      <c r="P60" s="298">
        <f t="shared" si="6"/>
        <v>6131.07</v>
      </c>
      <c r="Q60" s="325"/>
    </row>
    <row r="61" spans="1:17" ht="35.25" customHeight="1">
      <c r="A61" s="203" t="s">
        <v>243</v>
      </c>
      <c r="B61" s="304" t="s">
        <v>277</v>
      </c>
      <c r="C61" s="307" t="s">
        <v>278</v>
      </c>
      <c r="D61" s="306" t="s">
        <v>42</v>
      </c>
      <c r="E61" s="307">
        <v>1</v>
      </c>
      <c r="F61" s="306">
        <v>2020</v>
      </c>
      <c r="G61" s="306">
        <v>2021</v>
      </c>
      <c r="H61" s="298">
        <f t="shared" si="5"/>
        <v>492.04</v>
      </c>
      <c r="I61" s="312">
        <v>492.04</v>
      </c>
      <c r="J61" s="204">
        <v>7</v>
      </c>
      <c r="K61" s="321" t="s">
        <v>32</v>
      </c>
      <c r="L61" s="406">
        <v>181</v>
      </c>
      <c r="M61" s="407"/>
      <c r="N61" s="322">
        <v>0</v>
      </c>
      <c r="O61" s="298">
        <v>0</v>
      </c>
      <c r="P61" s="298">
        <f t="shared" si="6"/>
        <v>492.04</v>
      </c>
      <c r="Q61" s="325"/>
    </row>
    <row r="62" spans="1:17" ht="35.25" customHeight="1">
      <c r="A62" s="203" t="s">
        <v>244</v>
      </c>
      <c r="B62" s="304" t="s">
        <v>279</v>
      </c>
      <c r="C62" s="307" t="s">
        <v>282</v>
      </c>
      <c r="D62" s="306" t="s">
        <v>42</v>
      </c>
      <c r="E62" s="307">
        <v>1</v>
      </c>
      <c r="F62" s="306">
        <v>2020</v>
      </c>
      <c r="G62" s="306">
        <v>2021</v>
      </c>
      <c r="H62" s="298">
        <f t="shared" si="5"/>
        <v>10879.66</v>
      </c>
      <c r="I62" s="312">
        <v>10879.66</v>
      </c>
      <c r="J62" s="204">
        <v>7</v>
      </c>
      <c r="K62" s="321" t="s">
        <v>32</v>
      </c>
      <c r="L62" s="406">
        <v>181</v>
      </c>
      <c r="M62" s="407"/>
      <c r="N62" s="322">
        <v>0</v>
      </c>
      <c r="O62" s="298">
        <v>0</v>
      </c>
      <c r="P62" s="298">
        <f t="shared" si="6"/>
        <v>10879.66</v>
      </c>
      <c r="Q62" s="325"/>
    </row>
    <row r="63" spans="1:17" ht="35.25" customHeight="1">
      <c r="A63" s="203" t="s">
        <v>245</v>
      </c>
      <c r="B63" s="304" t="s">
        <v>277</v>
      </c>
      <c r="C63" s="307" t="s">
        <v>283</v>
      </c>
      <c r="D63" s="306" t="s">
        <v>42</v>
      </c>
      <c r="E63" s="307">
        <v>2</v>
      </c>
      <c r="F63" s="306">
        <v>2020</v>
      </c>
      <c r="G63" s="306">
        <v>2021</v>
      </c>
      <c r="H63" s="298">
        <f t="shared" si="5"/>
        <v>492.05</v>
      </c>
      <c r="I63" s="312">
        <v>984.1</v>
      </c>
      <c r="J63" s="204">
        <v>7</v>
      </c>
      <c r="K63" s="321" t="s">
        <v>32</v>
      </c>
      <c r="L63" s="406">
        <v>181</v>
      </c>
      <c r="M63" s="407"/>
      <c r="N63" s="322">
        <v>0</v>
      </c>
      <c r="O63" s="298">
        <v>0</v>
      </c>
      <c r="P63" s="298">
        <f t="shared" si="6"/>
        <v>984.1</v>
      </c>
      <c r="Q63" s="325"/>
    </row>
    <row r="64" spans="1:17" ht="35.25" customHeight="1">
      <c r="A64" s="203" t="s">
        <v>246</v>
      </c>
      <c r="B64" s="304" t="s">
        <v>280</v>
      </c>
      <c r="C64" s="307" t="s">
        <v>284</v>
      </c>
      <c r="D64" s="306" t="s">
        <v>42</v>
      </c>
      <c r="E64" s="307">
        <v>1</v>
      </c>
      <c r="F64" s="306">
        <v>2020</v>
      </c>
      <c r="G64" s="306">
        <v>2021</v>
      </c>
      <c r="H64" s="298">
        <f t="shared" si="5"/>
        <v>4123.47</v>
      </c>
      <c r="I64" s="312">
        <v>4123.47</v>
      </c>
      <c r="J64" s="204">
        <v>7</v>
      </c>
      <c r="K64" s="321" t="s">
        <v>32</v>
      </c>
      <c r="L64" s="406">
        <v>181</v>
      </c>
      <c r="M64" s="407"/>
      <c r="N64" s="322">
        <v>0</v>
      </c>
      <c r="O64" s="298">
        <v>0</v>
      </c>
      <c r="P64" s="298">
        <f t="shared" si="6"/>
        <v>4123.47</v>
      </c>
      <c r="Q64" s="325"/>
    </row>
    <row r="65" spans="1:17" ht="35.25" customHeight="1">
      <c r="A65" s="203" t="s">
        <v>255</v>
      </c>
      <c r="B65" s="304" t="s">
        <v>281</v>
      </c>
      <c r="C65" s="307" t="s">
        <v>285</v>
      </c>
      <c r="D65" s="306" t="s">
        <v>42</v>
      </c>
      <c r="E65" s="307">
        <v>1</v>
      </c>
      <c r="F65" s="306">
        <v>2020</v>
      </c>
      <c r="G65" s="306">
        <v>2021</v>
      </c>
      <c r="H65" s="298">
        <f t="shared" si="5"/>
        <v>2307.41</v>
      </c>
      <c r="I65" s="312">
        <v>2307.41</v>
      </c>
      <c r="J65" s="204">
        <v>7</v>
      </c>
      <c r="K65" s="321" t="s">
        <v>32</v>
      </c>
      <c r="L65" s="406">
        <v>181</v>
      </c>
      <c r="M65" s="407"/>
      <c r="N65" s="322">
        <v>0</v>
      </c>
      <c r="O65" s="298">
        <v>0</v>
      </c>
      <c r="P65" s="298">
        <f t="shared" si="6"/>
        <v>2307.41</v>
      </c>
      <c r="Q65" s="325"/>
    </row>
    <row r="66" spans="1:17" ht="35.25" hidden="1" customHeight="1">
      <c r="A66" s="203" t="s">
        <v>256</v>
      </c>
      <c r="B66" s="304"/>
      <c r="C66" s="307"/>
      <c r="D66" s="306" t="s">
        <v>42</v>
      </c>
      <c r="E66" s="307"/>
      <c r="F66" s="306">
        <v>2020</v>
      </c>
      <c r="G66" s="306">
        <v>2021</v>
      </c>
      <c r="H66" s="298">
        <v>3649.88</v>
      </c>
      <c r="I66" s="313"/>
      <c r="J66" s="300">
        <v>22</v>
      </c>
      <c r="K66" s="301" t="s">
        <v>236</v>
      </c>
      <c r="L66" s="433">
        <v>181</v>
      </c>
      <c r="M66" s="434"/>
      <c r="N66" s="302">
        <v>0</v>
      </c>
      <c r="O66" s="298">
        <v>0</v>
      </c>
      <c r="P66" s="298">
        <f t="shared" si="6"/>
        <v>0</v>
      </c>
      <c r="Q66" s="325"/>
    </row>
    <row r="67" spans="1:17" ht="35.25" hidden="1" customHeight="1">
      <c r="A67" s="203" t="s">
        <v>257</v>
      </c>
      <c r="B67" s="304"/>
      <c r="C67" s="307"/>
      <c r="D67" s="306" t="s">
        <v>42</v>
      </c>
      <c r="E67" s="307"/>
      <c r="F67" s="306">
        <v>2020</v>
      </c>
      <c r="G67" s="306">
        <v>2021</v>
      </c>
      <c r="H67" s="298">
        <v>3649.88</v>
      </c>
      <c r="I67" s="313"/>
      <c r="J67" s="300">
        <v>23</v>
      </c>
      <c r="K67" s="301" t="s">
        <v>237</v>
      </c>
      <c r="L67" s="433">
        <v>181</v>
      </c>
      <c r="M67" s="434"/>
      <c r="N67" s="302">
        <v>0</v>
      </c>
      <c r="O67" s="298">
        <v>0</v>
      </c>
      <c r="P67" s="298">
        <f t="shared" si="6"/>
        <v>0</v>
      </c>
      <c r="Q67" s="325"/>
    </row>
    <row r="68" spans="1:17" ht="35.25" hidden="1" customHeight="1">
      <c r="A68" s="203" t="s">
        <v>258</v>
      </c>
      <c r="B68" s="304"/>
      <c r="C68" s="307"/>
      <c r="D68" s="306" t="s">
        <v>42</v>
      </c>
      <c r="E68" s="307"/>
      <c r="F68" s="306">
        <v>2020</v>
      </c>
      <c r="G68" s="306">
        <v>2021</v>
      </c>
      <c r="H68" s="298">
        <v>3649.88</v>
      </c>
      <c r="I68" s="313"/>
      <c r="J68" s="300">
        <v>24</v>
      </c>
      <c r="K68" s="301" t="s">
        <v>238</v>
      </c>
      <c r="L68" s="433">
        <v>181</v>
      </c>
      <c r="M68" s="434"/>
      <c r="N68" s="302">
        <v>0</v>
      </c>
      <c r="O68" s="298">
        <v>0</v>
      </c>
      <c r="P68" s="298">
        <f t="shared" si="6"/>
        <v>0</v>
      </c>
      <c r="Q68" s="325"/>
    </row>
    <row r="69" spans="1:17" ht="35.25" customHeight="1">
      <c r="A69" s="447" t="s">
        <v>286</v>
      </c>
      <c r="B69" s="448"/>
      <c r="C69" s="448"/>
      <c r="D69" s="448"/>
      <c r="E69" s="449"/>
      <c r="F69" s="449"/>
      <c r="G69" s="449"/>
      <c r="H69" s="450"/>
      <c r="I69" s="207">
        <f>I65+I64+I63+I62+I61+I60+I59+I58+I57+I56+I55+I54+I53+I52+I51</f>
        <v>67614.25</v>
      </c>
      <c r="J69" s="451"/>
      <c r="K69" s="452"/>
      <c r="L69" s="452"/>
      <c r="M69" s="452"/>
      <c r="N69" s="452"/>
      <c r="O69" s="453"/>
      <c r="P69" s="208">
        <f>P65+P64+P63+P62+P61+P60+P59+P58+P57+P56+P55+P54+P53+P52+P51</f>
        <v>67614.25</v>
      </c>
      <c r="Q69" s="325"/>
    </row>
    <row r="70" spans="1:17" ht="35.25" customHeight="1">
      <c r="A70" s="408" t="s">
        <v>287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10"/>
      <c r="Q70" s="325"/>
    </row>
    <row r="71" spans="1:17" ht="99">
      <c r="A71" s="203" t="s">
        <v>239</v>
      </c>
      <c r="B71" s="304" t="s">
        <v>291</v>
      </c>
      <c r="C71" s="307" t="s">
        <v>288</v>
      </c>
      <c r="D71" s="306" t="s">
        <v>42</v>
      </c>
      <c r="E71" s="307">
        <v>1</v>
      </c>
      <c r="F71" s="306">
        <v>2020</v>
      </c>
      <c r="G71" s="306">
        <v>2021</v>
      </c>
      <c r="H71" s="298">
        <f>I71/E71</f>
        <v>249915.38</v>
      </c>
      <c r="I71" s="312">
        <v>249915.38</v>
      </c>
      <c r="J71" s="204">
        <v>7</v>
      </c>
      <c r="K71" s="321" t="s">
        <v>32</v>
      </c>
      <c r="L71" s="406">
        <v>181</v>
      </c>
      <c r="M71" s="407"/>
      <c r="N71" s="322">
        <v>0</v>
      </c>
      <c r="O71" s="298">
        <v>0</v>
      </c>
      <c r="P71" s="298">
        <f>I71</f>
        <v>249915.38</v>
      </c>
      <c r="Q71" s="325"/>
    </row>
    <row r="72" spans="1:17" ht="66">
      <c r="A72" s="203" t="s">
        <v>240</v>
      </c>
      <c r="B72" s="304" t="s">
        <v>289</v>
      </c>
      <c r="C72" s="307" t="s">
        <v>298</v>
      </c>
      <c r="D72" s="306" t="s">
        <v>42</v>
      </c>
      <c r="E72" s="307">
        <v>1</v>
      </c>
      <c r="F72" s="306">
        <v>2020</v>
      </c>
      <c r="G72" s="306">
        <v>2021</v>
      </c>
      <c r="H72" s="298">
        <f t="shared" ref="H72:H80" si="7">I72/E72</f>
        <v>52732.45</v>
      </c>
      <c r="I72" s="312">
        <v>52732.45</v>
      </c>
      <c r="J72" s="204">
        <v>7</v>
      </c>
      <c r="K72" s="321" t="s">
        <v>32</v>
      </c>
      <c r="L72" s="406">
        <v>181</v>
      </c>
      <c r="M72" s="407"/>
      <c r="N72" s="322">
        <v>0</v>
      </c>
      <c r="O72" s="298">
        <v>0</v>
      </c>
      <c r="P72" s="298">
        <f t="shared" ref="P72:P80" si="8">I72</f>
        <v>52732.45</v>
      </c>
      <c r="Q72" s="325"/>
    </row>
    <row r="73" spans="1:17" ht="99">
      <c r="A73" s="203" t="s">
        <v>23</v>
      </c>
      <c r="B73" s="304" t="s">
        <v>290</v>
      </c>
      <c r="C73" s="307" t="s">
        <v>299</v>
      </c>
      <c r="D73" s="306" t="s">
        <v>42</v>
      </c>
      <c r="E73" s="307">
        <v>1</v>
      </c>
      <c r="F73" s="306">
        <v>2020</v>
      </c>
      <c r="G73" s="306">
        <v>2021</v>
      </c>
      <c r="H73" s="298">
        <f t="shared" si="7"/>
        <v>59155.39</v>
      </c>
      <c r="I73" s="312">
        <v>59155.39</v>
      </c>
      <c r="J73" s="204">
        <v>7</v>
      </c>
      <c r="K73" s="321" t="s">
        <v>32</v>
      </c>
      <c r="L73" s="406">
        <v>181</v>
      </c>
      <c r="M73" s="407"/>
      <c r="N73" s="322">
        <v>0</v>
      </c>
      <c r="O73" s="298">
        <v>0</v>
      </c>
      <c r="P73" s="298">
        <f t="shared" si="8"/>
        <v>59155.39</v>
      </c>
      <c r="Q73" s="325"/>
    </row>
    <row r="74" spans="1:17" ht="66">
      <c r="A74" s="203" t="s">
        <v>24</v>
      </c>
      <c r="B74" s="304" t="s">
        <v>292</v>
      </c>
      <c r="C74" s="307" t="s">
        <v>300</v>
      </c>
      <c r="D74" s="306" t="s">
        <v>42</v>
      </c>
      <c r="E74" s="307">
        <v>1</v>
      </c>
      <c r="F74" s="306">
        <v>2020</v>
      </c>
      <c r="G74" s="306">
        <v>2021</v>
      </c>
      <c r="H74" s="298">
        <f t="shared" si="7"/>
        <v>11399.39</v>
      </c>
      <c r="I74" s="312">
        <v>11399.39</v>
      </c>
      <c r="J74" s="204">
        <v>7</v>
      </c>
      <c r="K74" s="321" t="s">
        <v>32</v>
      </c>
      <c r="L74" s="406">
        <v>181</v>
      </c>
      <c r="M74" s="407"/>
      <c r="N74" s="322">
        <v>0</v>
      </c>
      <c r="O74" s="298">
        <v>0</v>
      </c>
      <c r="P74" s="298">
        <f t="shared" si="8"/>
        <v>11399.39</v>
      </c>
      <c r="Q74" s="325"/>
    </row>
    <row r="75" spans="1:17" ht="66">
      <c r="A75" s="203" t="s">
        <v>25</v>
      </c>
      <c r="B75" s="304" t="s">
        <v>293</v>
      </c>
      <c r="C75" s="307" t="s">
        <v>301</v>
      </c>
      <c r="D75" s="306" t="s">
        <v>42</v>
      </c>
      <c r="E75" s="307">
        <v>1</v>
      </c>
      <c r="F75" s="306">
        <v>2020</v>
      </c>
      <c r="G75" s="306">
        <v>2021</v>
      </c>
      <c r="H75" s="298">
        <f t="shared" si="7"/>
        <v>37140.29</v>
      </c>
      <c r="I75" s="312">
        <v>37140.29</v>
      </c>
      <c r="J75" s="204">
        <v>7</v>
      </c>
      <c r="K75" s="321" t="s">
        <v>32</v>
      </c>
      <c r="L75" s="406">
        <v>181</v>
      </c>
      <c r="M75" s="407"/>
      <c r="N75" s="322">
        <v>0</v>
      </c>
      <c r="O75" s="298">
        <v>0</v>
      </c>
      <c r="P75" s="298">
        <f t="shared" si="8"/>
        <v>37140.29</v>
      </c>
      <c r="Q75" s="325"/>
    </row>
    <row r="76" spans="1:17" ht="99">
      <c r="A76" s="203" t="s">
        <v>26</v>
      </c>
      <c r="B76" s="304" t="s">
        <v>294</v>
      </c>
      <c r="C76" s="307" t="s">
        <v>302</v>
      </c>
      <c r="D76" s="306" t="s">
        <v>42</v>
      </c>
      <c r="E76" s="307">
        <v>1</v>
      </c>
      <c r="F76" s="306">
        <v>2020</v>
      </c>
      <c r="G76" s="306">
        <v>2021</v>
      </c>
      <c r="H76" s="298">
        <f t="shared" si="7"/>
        <v>64004.2</v>
      </c>
      <c r="I76" s="312">
        <v>64004.2</v>
      </c>
      <c r="J76" s="204">
        <v>7</v>
      </c>
      <c r="K76" s="321" t="s">
        <v>32</v>
      </c>
      <c r="L76" s="406">
        <v>181</v>
      </c>
      <c r="M76" s="407"/>
      <c r="N76" s="322">
        <v>0</v>
      </c>
      <c r="O76" s="298">
        <v>0</v>
      </c>
      <c r="P76" s="298">
        <f t="shared" si="8"/>
        <v>64004.2</v>
      </c>
      <c r="Q76" s="325"/>
    </row>
    <row r="77" spans="1:17" ht="132">
      <c r="A77" s="203" t="s">
        <v>27</v>
      </c>
      <c r="B77" s="304" t="s">
        <v>295</v>
      </c>
      <c r="C77" s="307" t="s">
        <v>303</v>
      </c>
      <c r="D77" s="306" t="s">
        <v>42</v>
      </c>
      <c r="E77" s="307">
        <v>1</v>
      </c>
      <c r="F77" s="306">
        <v>2020</v>
      </c>
      <c r="G77" s="306">
        <v>2021</v>
      </c>
      <c r="H77" s="298">
        <f t="shared" si="7"/>
        <v>61323.01</v>
      </c>
      <c r="I77" s="312">
        <v>61323.01</v>
      </c>
      <c r="J77" s="204">
        <v>7</v>
      </c>
      <c r="K77" s="321" t="s">
        <v>32</v>
      </c>
      <c r="L77" s="406">
        <v>181</v>
      </c>
      <c r="M77" s="407"/>
      <c r="N77" s="322">
        <v>0</v>
      </c>
      <c r="O77" s="298">
        <v>0</v>
      </c>
      <c r="P77" s="298">
        <f t="shared" si="8"/>
        <v>61323.01</v>
      </c>
      <c r="Q77" s="325"/>
    </row>
    <row r="78" spans="1:17" ht="99">
      <c r="A78" s="203" t="s">
        <v>203</v>
      </c>
      <c r="B78" s="304" t="s">
        <v>296</v>
      </c>
      <c r="C78" s="307" t="s">
        <v>304</v>
      </c>
      <c r="D78" s="306" t="s">
        <v>42</v>
      </c>
      <c r="E78" s="307">
        <v>1</v>
      </c>
      <c r="F78" s="306">
        <v>2020</v>
      </c>
      <c r="G78" s="306">
        <v>2021</v>
      </c>
      <c r="H78" s="298">
        <f t="shared" si="7"/>
        <v>63026.76</v>
      </c>
      <c r="I78" s="312">
        <v>63026.76</v>
      </c>
      <c r="J78" s="204">
        <v>7</v>
      </c>
      <c r="K78" s="321" t="s">
        <v>32</v>
      </c>
      <c r="L78" s="406">
        <v>181</v>
      </c>
      <c r="M78" s="407"/>
      <c r="N78" s="322">
        <v>0</v>
      </c>
      <c r="O78" s="298">
        <v>0</v>
      </c>
      <c r="P78" s="298">
        <f t="shared" si="8"/>
        <v>63026.76</v>
      </c>
      <c r="Q78" s="325"/>
    </row>
    <row r="79" spans="1:17" ht="66">
      <c r="A79" s="203" t="s">
        <v>241</v>
      </c>
      <c r="B79" s="304" t="s">
        <v>296</v>
      </c>
      <c r="C79" s="307" t="s">
        <v>305</v>
      </c>
      <c r="D79" s="306" t="s">
        <v>42</v>
      </c>
      <c r="E79" s="307">
        <v>1</v>
      </c>
      <c r="F79" s="306">
        <v>2020</v>
      </c>
      <c r="G79" s="306">
        <v>2021</v>
      </c>
      <c r="H79" s="298">
        <f t="shared" si="7"/>
        <v>52096.87</v>
      </c>
      <c r="I79" s="312">
        <v>52096.87</v>
      </c>
      <c r="J79" s="204">
        <v>7</v>
      </c>
      <c r="K79" s="321" t="s">
        <v>32</v>
      </c>
      <c r="L79" s="406">
        <v>181</v>
      </c>
      <c r="M79" s="407"/>
      <c r="N79" s="322">
        <v>0</v>
      </c>
      <c r="O79" s="298">
        <v>0</v>
      </c>
      <c r="P79" s="298">
        <f t="shared" si="8"/>
        <v>52096.87</v>
      </c>
      <c r="Q79" s="325"/>
    </row>
    <row r="80" spans="1:17" ht="35.25" customHeight="1">
      <c r="A80" s="203" t="s">
        <v>242</v>
      </c>
      <c r="B80" s="304" t="s">
        <v>297</v>
      </c>
      <c r="C80" s="307" t="s">
        <v>306</v>
      </c>
      <c r="D80" s="306" t="s">
        <v>42</v>
      </c>
      <c r="E80" s="307">
        <v>2</v>
      </c>
      <c r="F80" s="306">
        <v>2020</v>
      </c>
      <c r="G80" s="306">
        <v>2021</v>
      </c>
      <c r="H80" s="298">
        <f t="shared" si="7"/>
        <v>11758.19</v>
      </c>
      <c r="I80" s="312">
        <v>23516.38</v>
      </c>
      <c r="J80" s="204">
        <v>7</v>
      </c>
      <c r="K80" s="321" t="s">
        <v>32</v>
      </c>
      <c r="L80" s="406">
        <v>181</v>
      </c>
      <c r="M80" s="407"/>
      <c r="N80" s="322">
        <v>0</v>
      </c>
      <c r="O80" s="298">
        <v>0</v>
      </c>
      <c r="P80" s="298">
        <f t="shared" si="8"/>
        <v>23516.38</v>
      </c>
      <c r="Q80" s="325"/>
    </row>
    <row r="81" spans="1:17" ht="35.25" customHeight="1">
      <c r="A81" s="447" t="s">
        <v>307</v>
      </c>
      <c r="B81" s="448"/>
      <c r="C81" s="448"/>
      <c r="D81" s="448"/>
      <c r="E81" s="449"/>
      <c r="F81" s="449"/>
      <c r="G81" s="449"/>
      <c r="H81" s="450"/>
      <c r="I81" s="319">
        <f>I80+I79+I78+I77+I76+I75+I74+I73+I72+I71</f>
        <v>674310.12000000011</v>
      </c>
      <c r="J81" s="451"/>
      <c r="K81" s="452"/>
      <c r="L81" s="452"/>
      <c r="M81" s="452"/>
      <c r="N81" s="452"/>
      <c r="O81" s="453"/>
      <c r="P81" s="320">
        <f>P80+P79+P78+P77+P76+P75+P74+P73+P72+P71</f>
        <v>674310.12000000011</v>
      </c>
      <c r="Q81" s="325"/>
    </row>
    <row r="82" spans="1:17" ht="35.25" customHeight="1">
      <c r="A82" s="408" t="s">
        <v>308</v>
      </c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10"/>
      <c r="Q82" s="325"/>
    </row>
    <row r="83" spans="1:17" ht="35.25" customHeight="1">
      <c r="A83" s="203" t="s">
        <v>239</v>
      </c>
      <c r="B83" s="304" t="s">
        <v>309</v>
      </c>
      <c r="C83" s="307" t="s">
        <v>311</v>
      </c>
      <c r="D83" s="306" t="s">
        <v>42</v>
      </c>
      <c r="E83" s="307">
        <v>1</v>
      </c>
      <c r="F83" s="306">
        <v>2020</v>
      </c>
      <c r="G83" s="306">
        <v>2021</v>
      </c>
      <c r="H83" s="298">
        <f>I83/E83</f>
        <v>8667.8799999999992</v>
      </c>
      <c r="I83" s="312">
        <v>8667.8799999999992</v>
      </c>
      <c r="J83" s="204">
        <v>7</v>
      </c>
      <c r="K83" s="321" t="s">
        <v>32</v>
      </c>
      <c r="L83" s="406">
        <v>181</v>
      </c>
      <c r="M83" s="407"/>
      <c r="N83" s="322">
        <v>0</v>
      </c>
      <c r="O83" s="298">
        <v>0</v>
      </c>
      <c r="P83" s="298">
        <f>I83</f>
        <v>8667.8799999999992</v>
      </c>
      <c r="Q83" s="325"/>
    </row>
    <row r="84" spans="1:17" ht="35.25" customHeight="1">
      <c r="A84" s="203" t="s">
        <v>240</v>
      </c>
      <c r="B84" s="304" t="s">
        <v>310</v>
      </c>
      <c r="C84" s="307" t="s">
        <v>312</v>
      </c>
      <c r="D84" s="306" t="s">
        <v>42</v>
      </c>
      <c r="E84" s="307">
        <v>1</v>
      </c>
      <c r="F84" s="306">
        <v>2020</v>
      </c>
      <c r="G84" s="306">
        <v>2021</v>
      </c>
      <c r="H84" s="298">
        <f>I84/E84</f>
        <v>658.08</v>
      </c>
      <c r="I84" s="312">
        <v>658.08</v>
      </c>
      <c r="J84" s="204">
        <v>7</v>
      </c>
      <c r="K84" s="321" t="s">
        <v>32</v>
      </c>
      <c r="L84" s="406">
        <v>181</v>
      </c>
      <c r="M84" s="407"/>
      <c r="N84" s="322">
        <v>0</v>
      </c>
      <c r="O84" s="298">
        <v>0</v>
      </c>
      <c r="P84" s="298">
        <f>I84</f>
        <v>658.08</v>
      </c>
      <c r="Q84" s="325"/>
    </row>
    <row r="85" spans="1:17" ht="35.25" customHeight="1">
      <c r="A85" s="447" t="s">
        <v>250</v>
      </c>
      <c r="B85" s="448"/>
      <c r="C85" s="448"/>
      <c r="D85" s="448"/>
      <c r="E85" s="449"/>
      <c r="F85" s="449"/>
      <c r="G85" s="449"/>
      <c r="H85" s="450"/>
      <c r="I85" s="319">
        <f>I84+I83</f>
        <v>9325.9599999999991</v>
      </c>
      <c r="J85" s="451"/>
      <c r="K85" s="452"/>
      <c r="L85" s="452"/>
      <c r="M85" s="452"/>
      <c r="N85" s="452"/>
      <c r="O85" s="453"/>
      <c r="P85" s="320">
        <f>P84+P83</f>
        <v>9325.9599999999991</v>
      </c>
      <c r="Q85" s="325"/>
    </row>
    <row r="86" spans="1:17" ht="35.25" customHeight="1">
      <c r="A86" s="408" t="s">
        <v>313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10"/>
      <c r="Q86" s="325"/>
    </row>
    <row r="87" spans="1:17" ht="66">
      <c r="A87" s="203" t="s">
        <v>239</v>
      </c>
      <c r="B87" s="304" t="s">
        <v>386</v>
      </c>
      <c r="C87" s="307" t="s">
        <v>387</v>
      </c>
      <c r="D87" s="306" t="s">
        <v>42</v>
      </c>
      <c r="E87" s="307">
        <v>5</v>
      </c>
      <c r="F87" s="306">
        <v>2020</v>
      </c>
      <c r="G87" s="306">
        <v>2021</v>
      </c>
      <c r="H87" s="298">
        <f>I87/E87</f>
        <v>1305660.3800000001</v>
      </c>
      <c r="I87" s="312">
        <v>6528301.9000000004</v>
      </c>
      <c r="J87" s="204">
        <v>7</v>
      </c>
      <c r="K87" s="321" t="s">
        <v>32</v>
      </c>
      <c r="L87" s="406">
        <v>181</v>
      </c>
      <c r="M87" s="407"/>
      <c r="N87" s="322">
        <v>0</v>
      </c>
      <c r="O87" s="298">
        <v>0</v>
      </c>
      <c r="P87" s="298">
        <f>I87</f>
        <v>6528301.9000000004</v>
      </c>
      <c r="Q87" s="325"/>
    </row>
    <row r="88" spans="1:17" ht="33.75">
      <c r="A88" s="203" t="s">
        <v>240</v>
      </c>
      <c r="B88" s="304" t="s">
        <v>340</v>
      </c>
      <c r="C88" s="307" t="s">
        <v>388</v>
      </c>
      <c r="D88" s="306" t="s">
        <v>42</v>
      </c>
      <c r="E88" s="307">
        <v>5</v>
      </c>
      <c r="F88" s="306">
        <v>2020</v>
      </c>
      <c r="G88" s="306">
        <v>2021</v>
      </c>
      <c r="H88" s="298">
        <f>I88/E88</f>
        <v>187833.27</v>
      </c>
      <c r="I88" s="312">
        <v>939166.35</v>
      </c>
      <c r="J88" s="204">
        <v>7</v>
      </c>
      <c r="K88" s="321" t="s">
        <v>32</v>
      </c>
      <c r="L88" s="406">
        <v>181</v>
      </c>
      <c r="M88" s="407"/>
      <c r="N88" s="322">
        <v>0</v>
      </c>
      <c r="O88" s="298">
        <v>0</v>
      </c>
      <c r="P88" s="298">
        <f t="shared" ref="P88:P133" si="9">I88</f>
        <v>939166.35</v>
      </c>
      <c r="Q88" s="325"/>
    </row>
    <row r="89" spans="1:17" ht="33.75">
      <c r="A89" s="203" t="s">
        <v>23</v>
      </c>
      <c r="B89" s="304" t="s">
        <v>341</v>
      </c>
      <c r="C89" s="307"/>
      <c r="D89" s="306" t="s">
        <v>42</v>
      </c>
      <c r="E89" s="307">
        <v>5</v>
      </c>
      <c r="F89" s="306">
        <v>2020</v>
      </c>
      <c r="G89" s="306">
        <v>2021</v>
      </c>
      <c r="H89" s="298">
        <f t="shared" ref="H89:H133" si="10">I89/E89</f>
        <v>122459.87</v>
      </c>
      <c r="I89" s="312">
        <v>612299.35</v>
      </c>
      <c r="J89" s="204">
        <v>7</v>
      </c>
      <c r="K89" s="321" t="s">
        <v>32</v>
      </c>
      <c r="L89" s="406">
        <v>181</v>
      </c>
      <c r="M89" s="407"/>
      <c r="N89" s="322">
        <v>0</v>
      </c>
      <c r="O89" s="298">
        <v>0</v>
      </c>
      <c r="P89" s="298">
        <f t="shared" si="9"/>
        <v>612299.35</v>
      </c>
      <c r="Q89" s="325"/>
    </row>
    <row r="90" spans="1:17" ht="66">
      <c r="A90" s="203" t="s">
        <v>24</v>
      </c>
      <c r="B90" s="304" t="s">
        <v>342</v>
      </c>
      <c r="C90" s="307"/>
      <c r="D90" s="306" t="s">
        <v>42</v>
      </c>
      <c r="E90" s="307">
        <v>5</v>
      </c>
      <c r="F90" s="306">
        <v>2020</v>
      </c>
      <c r="G90" s="306">
        <v>2021</v>
      </c>
      <c r="H90" s="298">
        <f t="shared" si="10"/>
        <v>127352.11000000002</v>
      </c>
      <c r="I90" s="312">
        <v>636760.55000000005</v>
      </c>
      <c r="J90" s="204">
        <v>7</v>
      </c>
      <c r="K90" s="321" t="s">
        <v>32</v>
      </c>
      <c r="L90" s="406">
        <v>181</v>
      </c>
      <c r="M90" s="407"/>
      <c r="N90" s="322">
        <v>0</v>
      </c>
      <c r="O90" s="298">
        <v>0</v>
      </c>
      <c r="P90" s="298">
        <f t="shared" si="9"/>
        <v>636760.55000000005</v>
      </c>
      <c r="Q90" s="325"/>
    </row>
    <row r="91" spans="1:17" ht="33.75">
      <c r="A91" s="203" t="s">
        <v>25</v>
      </c>
      <c r="B91" s="304" t="s">
        <v>343</v>
      </c>
      <c r="C91" s="307"/>
      <c r="D91" s="306" t="s">
        <v>42</v>
      </c>
      <c r="E91" s="307">
        <v>5</v>
      </c>
      <c r="F91" s="306">
        <v>2020</v>
      </c>
      <c r="G91" s="306">
        <v>2021</v>
      </c>
      <c r="H91" s="298">
        <f t="shared" si="10"/>
        <v>119716.76000000001</v>
      </c>
      <c r="I91" s="312">
        <v>598583.80000000005</v>
      </c>
      <c r="J91" s="204">
        <v>7</v>
      </c>
      <c r="K91" s="321" t="s">
        <v>32</v>
      </c>
      <c r="L91" s="406">
        <v>181</v>
      </c>
      <c r="M91" s="407"/>
      <c r="N91" s="322">
        <v>0</v>
      </c>
      <c r="O91" s="298">
        <v>0</v>
      </c>
      <c r="P91" s="298">
        <f t="shared" si="9"/>
        <v>598583.80000000005</v>
      </c>
      <c r="Q91" s="325"/>
    </row>
    <row r="92" spans="1:17" ht="33.75">
      <c r="A92" s="203" t="s">
        <v>26</v>
      </c>
      <c r="B92" s="304" t="s">
        <v>344</v>
      </c>
      <c r="C92" s="307"/>
      <c r="D92" s="306" t="s">
        <v>42</v>
      </c>
      <c r="E92" s="307">
        <v>5</v>
      </c>
      <c r="F92" s="306">
        <v>2020</v>
      </c>
      <c r="G92" s="306">
        <v>2021</v>
      </c>
      <c r="H92" s="298">
        <f t="shared" si="10"/>
        <v>39204.949999999997</v>
      </c>
      <c r="I92" s="312">
        <v>196024.75</v>
      </c>
      <c r="J92" s="204">
        <v>7</v>
      </c>
      <c r="K92" s="321" t="s">
        <v>32</v>
      </c>
      <c r="L92" s="406">
        <v>181</v>
      </c>
      <c r="M92" s="407"/>
      <c r="N92" s="322">
        <v>0</v>
      </c>
      <c r="O92" s="298">
        <v>0</v>
      </c>
      <c r="P92" s="298">
        <f t="shared" si="9"/>
        <v>196024.75</v>
      </c>
      <c r="Q92" s="325"/>
    </row>
    <row r="93" spans="1:17" ht="33.75">
      <c r="A93" s="203" t="s">
        <v>27</v>
      </c>
      <c r="B93" s="304" t="s">
        <v>345</v>
      </c>
      <c r="C93" s="307"/>
      <c r="D93" s="306" t="s">
        <v>42</v>
      </c>
      <c r="E93" s="307">
        <v>5</v>
      </c>
      <c r="F93" s="306">
        <v>2020</v>
      </c>
      <c r="G93" s="306">
        <v>2021</v>
      </c>
      <c r="H93" s="298">
        <f t="shared" si="10"/>
        <v>23749.79</v>
      </c>
      <c r="I93" s="312">
        <v>118748.95</v>
      </c>
      <c r="J93" s="204">
        <v>7</v>
      </c>
      <c r="K93" s="321" t="s">
        <v>32</v>
      </c>
      <c r="L93" s="406">
        <v>181</v>
      </c>
      <c r="M93" s="407"/>
      <c r="N93" s="322">
        <v>0</v>
      </c>
      <c r="O93" s="298">
        <v>0</v>
      </c>
      <c r="P93" s="298">
        <f t="shared" si="9"/>
        <v>118748.95</v>
      </c>
      <c r="Q93" s="325"/>
    </row>
    <row r="94" spans="1:17" ht="33.75">
      <c r="A94" s="203" t="s">
        <v>203</v>
      </c>
      <c r="B94" s="304" t="s">
        <v>346</v>
      </c>
      <c r="C94" s="307"/>
      <c r="D94" s="306" t="s">
        <v>42</v>
      </c>
      <c r="E94" s="307">
        <v>5</v>
      </c>
      <c r="F94" s="306">
        <v>2020</v>
      </c>
      <c r="G94" s="306">
        <v>2021</v>
      </c>
      <c r="H94" s="298">
        <f t="shared" si="10"/>
        <v>18522.91</v>
      </c>
      <c r="I94" s="312">
        <v>92614.55</v>
      </c>
      <c r="J94" s="204">
        <v>7</v>
      </c>
      <c r="K94" s="321" t="s">
        <v>32</v>
      </c>
      <c r="L94" s="406">
        <v>181</v>
      </c>
      <c r="M94" s="407"/>
      <c r="N94" s="322">
        <v>0</v>
      </c>
      <c r="O94" s="298">
        <v>0</v>
      </c>
      <c r="P94" s="298">
        <f t="shared" si="9"/>
        <v>92614.55</v>
      </c>
      <c r="Q94" s="325"/>
    </row>
    <row r="95" spans="1:17" ht="33.75">
      <c r="A95" s="203" t="s">
        <v>241</v>
      </c>
      <c r="B95" s="304" t="s">
        <v>347</v>
      </c>
      <c r="C95" s="307"/>
      <c r="D95" s="306" t="s">
        <v>42</v>
      </c>
      <c r="E95" s="307">
        <v>5</v>
      </c>
      <c r="F95" s="306">
        <v>2020</v>
      </c>
      <c r="G95" s="306">
        <v>2021</v>
      </c>
      <c r="H95" s="298">
        <f t="shared" si="10"/>
        <v>65958.44</v>
      </c>
      <c r="I95" s="312">
        <v>329792.2</v>
      </c>
      <c r="J95" s="204">
        <v>7</v>
      </c>
      <c r="K95" s="321" t="s">
        <v>32</v>
      </c>
      <c r="L95" s="406">
        <v>181</v>
      </c>
      <c r="M95" s="407"/>
      <c r="N95" s="322">
        <v>0</v>
      </c>
      <c r="O95" s="298">
        <v>0</v>
      </c>
      <c r="P95" s="298">
        <f t="shared" si="9"/>
        <v>329792.2</v>
      </c>
      <c r="Q95" s="325"/>
    </row>
    <row r="96" spans="1:17" ht="33.75">
      <c r="A96" s="203" t="s">
        <v>242</v>
      </c>
      <c r="B96" s="304" t="s">
        <v>348</v>
      </c>
      <c r="C96" s="307" t="s">
        <v>389</v>
      </c>
      <c r="D96" s="306" t="s">
        <v>42</v>
      </c>
      <c r="E96" s="307">
        <v>2</v>
      </c>
      <c r="F96" s="306">
        <v>2020</v>
      </c>
      <c r="G96" s="306">
        <v>2021</v>
      </c>
      <c r="H96" s="298">
        <f t="shared" si="10"/>
        <v>1037551.72</v>
      </c>
      <c r="I96" s="312">
        <v>2075103.44</v>
      </c>
      <c r="J96" s="204">
        <v>7</v>
      </c>
      <c r="K96" s="321" t="s">
        <v>32</v>
      </c>
      <c r="L96" s="406">
        <v>181</v>
      </c>
      <c r="M96" s="407"/>
      <c r="N96" s="322">
        <v>0</v>
      </c>
      <c r="O96" s="298">
        <v>0</v>
      </c>
      <c r="P96" s="298">
        <f t="shared" si="9"/>
        <v>2075103.44</v>
      </c>
      <c r="Q96" s="325"/>
    </row>
    <row r="97" spans="1:17" ht="33.75">
      <c r="A97" s="203" t="s">
        <v>243</v>
      </c>
      <c r="B97" s="304" t="s">
        <v>349</v>
      </c>
      <c r="C97" s="307"/>
      <c r="D97" s="306" t="s">
        <v>42</v>
      </c>
      <c r="E97" s="307">
        <v>2</v>
      </c>
      <c r="F97" s="306">
        <v>2020</v>
      </c>
      <c r="G97" s="306">
        <v>2021</v>
      </c>
      <c r="H97" s="298">
        <f t="shared" si="10"/>
        <v>81440.53</v>
      </c>
      <c r="I97" s="312">
        <v>162881.06</v>
      </c>
      <c r="J97" s="204">
        <v>7</v>
      </c>
      <c r="K97" s="321" t="s">
        <v>32</v>
      </c>
      <c r="L97" s="406">
        <v>181</v>
      </c>
      <c r="M97" s="407"/>
      <c r="N97" s="322">
        <v>0</v>
      </c>
      <c r="O97" s="298">
        <v>0</v>
      </c>
      <c r="P97" s="298">
        <f t="shared" si="9"/>
        <v>162881.06</v>
      </c>
      <c r="Q97" s="325"/>
    </row>
    <row r="98" spans="1:17" ht="33.75">
      <c r="A98" s="203" t="s">
        <v>244</v>
      </c>
      <c r="B98" s="304" t="s">
        <v>350</v>
      </c>
      <c r="C98" s="307"/>
      <c r="D98" s="306" t="s">
        <v>42</v>
      </c>
      <c r="E98" s="307">
        <v>2</v>
      </c>
      <c r="F98" s="306">
        <v>2020</v>
      </c>
      <c r="G98" s="306">
        <v>2021</v>
      </c>
      <c r="H98" s="298">
        <f t="shared" si="10"/>
        <v>27755.29</v>
      </c>
      <c r="I98" s="312">
        <v>55510.58</v>
      </c>
      <c r="J98" s="204">
        <v>7</v>
      </c>
      <c r="K98" s="321" t="s">
        <v>32</v>
      </c>
      <c r="L98" s="406">
        <v>181</v>
      </c>
      <c r="M98" s="407"/>
      <c r="N98" s="322">
        <v>0</v>
      </c>
      <c r="O98" s="298">
        <v>0</v>
      </c>
      <c r="P98" s="298">
        <f t="shared" si="9"/>
        <v>55510.58</v>
      </c>
      <c r="Q98" s="325"/>
    </row>
    <row r="99" spans="1:17" ht="66">
      <c r="A99" s="203" t="s">
        <v>245</v>
      </c>
      <c r="B99" s="304" t="s">
        <v>351</v>
      </c>
      <c r="C99" s="307"/>
      <c r="D99" s="306" t="s">
        <v>42</v>
      </c>
      <c r="E99" s="307">
        <v>1</v>
      </c>
      <c r="F99" s="306">
        <v>2020</v>
      </c>
      <c r="G99" s="306">
        <v>2021</v>
      </c>
      <c r="H99" s="298">
        <f t="shared" si="10"/>
        <v>1864332.8</v>
      </c>
      <c r="I99" s="312">
        <v>1864332.8</v>
      </c>
      <c r="J99" s="204">
        <v>7</v>
      </c>
      <c r="K99" s="321" t="s">
        <v>32</v>
      </c>
      <c r="L99" s="406">
        <v>181</v>
      </c>
      <c r="M99" s="407"/>
      <c r="N99" s="322">
        <v>0</v>
      </c>
      <c r="O99" s="298">
        <v>0</v>
      </c>
      <c r="P99" s="298">
        <f t="shared" si="9"/>
        <v>1864332.8</v>
      </c>
      <c r="Q99" s="325"/>
    </row>
    <row r="100" spans="1:17" ht="66">
      <c r="A100" s="203" t="s">
        <v>246</v>
      </c>
      <c r="B100" s="304" t="s">
        <v>352</v>
      </c>
      <c r="C100" s="307"/>
      <c r="D100" s="306" t="s">
        <v>42</v>
      </c>
      <c r="E100" s="307">
        <v>8</v>
      </c>
      <c r="F100" s="306">
        <v>2020</v>
      </c>
      <c r="G100" s="306">
        <v>2021</v>
      </c>
      <c r="H100" s="298">
        <f t="shared" si="10"/>
        <v>89292.32</v>
      </c>
      <c r="I100" s="312">
        <v>714338.56</v>
      </c>
      <c r="J100" s="204">
        <v>7</v>
      </c>
      <c r="K100" s="321" t="s">
        <v>32</v>
      </c>
      <c r="L100" s="406">
        <v>181</v>
      </c>
      <c r="M100" s="407"/>
      <c r="N100" s="322">
        <v>0</v>
      </c>
      <c r="O100" s="298">
        <v>0</v>
      </c>
      <c r="P100" s="298">
        <f t="shared" si="9"/>
        <v>714338.56</v>
      </c>
      <c r="Q100" s="325"/>
    </row>
    <row r="101" spans="1:17" ht="33.75">
      <c r="A101" s="203" t="s">
        <v>255</v>
      </c>
      <c r="B101" s="304" t="s">
        <v>353</v>
      </c>
      <c r="C101" s="307"/>
      <c r="D101" s="306" t="s">
        <v>42</v>
      </c>
      <c r="E101" s="307">
        <v>1</v>
      </c>
      <c r="F101" s="306">
        <v>2020</v>
      </c>
      <c r="G101" s="306">
        <v>2021</v>
      </c>
      <c r="H101" s="298">
        <f t="shared" si="10"/>
        <v>147817.23000000001</v>
      </c>
      <c r="I101" s="312">
        <v>147817.23000000001</v>
      </c>
      <c r="J101" s="204">
        <v>7</v>
      </c>
      <c r="K101" s="321" t="s">
        <v>32</v>
      </c>
      <c r="L101" s="406">
        <v>181</v>
      </c>
      <c r="M101" s="407"/>
      <c r="N101" s="322">
        <v>0</v>
      </c>
      <c r="O101" s="298">
        <v>0</v>
      </c>
      <c r="P101" s="298">
        <f t="shared" si="9"/>
        <v>147817.23000000001</v>
      </c>
      <c r="Q101" s="325"/>
    </row>
    <row r="102" spans="1:17" ht="81" customHeight="1">
      <c r="A102" s="203" t="s">
        <v>256</v>
      </c>
      <c r="B102" s="304" t="s">
        <v>354</v>
      </c>
      <c r="C102" s="307"/>
      <c r="D102" s="306" t="s">
        <v>42</v>
      </c>
      <c r="E102" s="307">
        <v>8</v>
      </c>
      <c r="F102" s="306">
        <v>2020</v>
      </c>
      <c r="G102" s="306">
        <v>2021</v>
      </c>
      <c r="H102" s="298">
        <f t="shared" si="10"/>
        <v>51305.51</v>
      </c>
      <c r="I102" s="312">
        <v>410444.08</v>
      </c>
      <c r="J102" s="204">
        <v>7</v>
      </c>
      <c r="K102" s="321" t="s">
        <v>32</v>
      </c>
      <c r="L102" s="406">
        <v>181</v>
      </c>
      <c r="M102" s="407"/>
      <c r="N102" s="322">
        <v>0</v>
      </c>
      <c r="O102" s="298">
        <v>0</v>
      </c>
      <c r="P102" s="298">
        <f t="shared" si="9"/>
        <v>410444.08</v>
      </c>
      <c r="Q102" s="325"/>
    </row>
    <row r="103" spans="1:17" ht="77.25" customHeight="1">
      <c r="A103" s="203" t="s">
        <v>257</v>
      </c>
      <c r="B103" s="304" t="s">
        <v>355</v>
      </c>
      <c r="C103" s="307"/>
      <c r="D103" s="306" t="s">
        <v>42</v>
      </c>
      <c r="E103" s="307">
        <v>8</v>
      </c>
      <c r="F103" s="306">
        <v>2020</v>
      </c>
      <c r="G103" s="306">
        <v>2021</v>
      </c>
      <c r="H103" s="298">
        <f t="shared" si="10"/>
        <v>33725.279999999999</v>
      </c>
      <c r="I103" s="312">
        <v>269802.23999999999</v>
      </c>
      <c r="J103" s="204">
        <v>7</v>
      </c>
      <c r="K103" s="321" t="s">
        <v>32</v>
      </c>
      <c r="L103" s="406">
        <v>181</v>
      </c>
      <c r="M103" s="407"/>
      <c r="N103" s="322">
        <v>0</v>
      </c>
      <c r="O103" s="298">
        <v>0</v>
      </c>
      <c r="P103" s="298">
        <f t="shared" si="9"/>
        <v>269802.23999999999</v>
      </c>
      <c r="Q103" s="325"/>
    </row>
    <row r="104" spans="1:17" ht="33.75">
      <c r="A104" s="203" t="s">
        <v>258</v>
      </c>
      <c r="B104" s="304" t="s">
        <v>356</v>
      </c>
      <c r="C104" s="307"/>
      <c r="D104" s="306" t="s">
        <v>42</v>
      </c>
      <c r="E104" s="307">
        <v>1</v>
      </c>
      <c r="F104" s="306">
        <v>2020</v>
      </c>
      <c r="G104" s="306">
        <v>2021</v>
      </c>
      <c r="H104" s="298">
        <f t="shared" si="10"/>
        <v>239996.56</v>
      </c>
      <c r="I104" s="312">
        <v>239996.56</v>
      </c>
      <c r="J104" s="204">
        <v>7</v>
      </c>
      <c r="K104" s="321" t="s">
        <v>32</v>
      </c>
      <c r="L104" s="406">
        <v>181</v>
      </c>
      <c r="M104" s="407"/>
      <c r="N104" s="322">
        <v>0</v>
      </c>
      <c r="O104" s="298">
        <v>0</v>
      </c>
      <c r="P104" s="298">
        <f t="shared" si="9"/>
        <v>239996.56</v>
      </c>
      <c r="Q104" s="325"/>
    </row>
    <row r="105" spans="1:17" ht="66">
      <c r="A105" s="203" t="s">
        <v>314</v>
      </c>
      <c r="B105" s="304" t="s">
        <v>357</v>
      </c>
      <c r="C105" s="307" t="s">
        <v>390</v>
      </c>
      <c r="D105" s="306" t="s">
        <v>42</v>
      </c>
      <c r="E105" s="307">
        <v>2</v>
      </c>
      <c r="F105" s="306">
        <v>2020</v>
      </c>
      <c r="G105" s="306">
        <v>2021</v>
      </c>
      <c r="H105" s="298">
        <f t="shared" si="10"/>
        <v>1207652.26</v>
      </c>
      <c r="I105" s="312">
        <v>2415304.52</v>
      </c>
      <c r="J105" s="204">
        <v>7</v>
      </c>
      <c r="K105" s="321" t="s">
        <v>32</v>
      </c>
      <c r="L105" s="406">
        <v>181</v>
      </c>
      <c r="M105" s="407"/>
      <c r="N105" s="322">
        <v>0</v>
      </c>
      <c r="O105" s="298">
        <v>0</v>
      </c>
      <c r="P105" s="298">
        <f t="shared" si="9"/>
        <v>2415304.52</v>
      </c>
      <c r="Q105" s="325"/>
    </row>
    <row r="106" spans="1:17" ht="66">
      <c r="A106" s="203" t="s">
        <v>28</v>
      </c>
      <c r="B106" s="304" t="s">
        <v>358</v>
      </c>
      <c r="C106" s="307"/>
      <c r="D106" s="306" t="s">
        <v>42</v>
      </c>
      <c r="E106" s="307">
        <v>2</v>
      </c>
      <c r="F106" s="306">
        <v>2020</v>
      </c>
      <c r="G106" s="306">
        <v>2021</v>
      </c>
      <c r="H106" s="298">
        <f t="shared" si="10"/>
        <v>850693.03</v>
      </c>
      <c r="I106" s="312">
        <v>1701386.06</v>
      </c>
      <c r="J106" s="204">
        <v>7</v>
      </c>
      <c r="K106" s="321" t="s">
        <v>32</v>
      </c>
      <c r="L106" s="406">
        <v>181</v>
      </c>
      <c r="M106" s="407"/>
      <c r="N106" s="322">
        <v>0</v>
      </c>
      <c r="O106" s="298">
        <v>0</v>
      </c>
      <c r="P106" s="298">
        <f t="shared" si="9"/>
        <v>1701386.06</v>
      </c>
      <c r="Q106" s="325"/>
    </row>
    <row r="107" spans="1:17" ht="43.5" customHeight="1">
      <c r="A107" s="203" t="s">
        <v>29</v>
      </c>
      <c r="B107" s="304" t="s">
        <v>359</v>
      </c>
      <c r="C107" s="307" t="s">
        <v>391</v>
      </c>
      <c r="D107" s="306" t="s">
        <v>42</v>
      </c>
      <c r="E107" s="307">
        <v>2</v>
      </c>
      <c r="F107" s="306">
        <v>2020</v>
      </c>
      <c r="G107" s="306">
        <v>2021</v>
      </c>
      <c r="H107" s="298">
        <f t="shared" si="10"/>
        <v>970815.45</v>
      </c>
      <c r="I107" s="312">
        <v>1941630.9</v>
      </c>
      <c r="J107" s="204">
        <v>7</v>
      </c>
      <c r="K107" s="321" t="s">
        <v>32</v>
      </c>
      <c r="L107" s="406">
        <v>181</v>
      </c>
      <c r="M107" s="407"/>
      <c r="N107" s="322">
        <v>0</v>
      </c>
      <c r="O107" s="298">
        <v>0</v>
      </c>
      <c r="P107" s="298">
        <f t="shared" si="9"/>
        <v>1941630.9</v>
      </c>
      <c r="Q107" s="325"/>
    </row>
    <row r="108" spans="1:17" ht="41.25" customHeight="1">
      <c r="A108" s="203" t="s">
        <v>30</v>
      </c>
      <c r="B108" s="304" t="s">
        <v>360</v>
      </c>
      <c r="C108" s="307" t="s">
        <v>392</v>
      </c>
      <c r="D108" s="306" t="s">
        <v>42</v>
      </c>
      <c r="E108" s="307">
        <v>1</v>
      </c>
      <c r="F108" s="306">
        <v>2020</v>
      </c>
      <c r="G108" s="306">
        <v>2021</v>
      </c>
      <c r="H108" s="298">
        <f t="shared" si="10"/>
        <v>100536.26</v>
      </c>
      <c r="I108" s="312">
        <v>100536.26</v>
      </c>
      <c r="J108" s="204">
        <v>7</v>
      </c>
      <c r="K108" s="321" t="s">
        <v>32</v>
      </c>
      <c r="L108" s="406">
        <v>181</v>
      </c>
      <c r="M108" s="407"/>
      <c r="N108" s="322">
        <v>0</v>
      </c>
      <c r="O108" s="298">
        <v>0</v>
      </c>
      <c r="P108" s="298">
        <f t="shared" si="9"/>
        <v>100536.26</v>
      </c>
      <c r="Q108" s="325"/>
    </row>
    <row r="109" spans="1:17" ht="33.75">
      <c r="A109" s="203" t="s">
        <v>315</v>
      </c>
      <c r="B109" s="304" t="s">
        <v>361</v>
      </c>
      <c r="C109" s="307"/>
      <c r="D109" s="306" t="s">
        <v>42</v>
      </c>
      <c r="E109" s="307">
        <v>2</v>
      </c>
      <c r="F109" s="306">
        <v>2020</v>
      </c>
      <c r="G109" s="306">
        <v>2021</v>
      </c>
      <c r="H109" s="298">
        <f t="shared" si="10"/>
        <v>27143.8</v>
      </c>
      <c r="I109" s="312">
        <v>54287.6</v>
      </c>
      <c r="J109" s="204">
        <v>7</v>
      </c>
      <c r="K109" s="321" t="s">
        <v>32</v>
      </c>
      <c r="L109" s="406">
        <v>181</v>
      </c>
      <c r="M109" s="407"/>
      <c r="N109" s="322">
        <v>0</v>
      </c>
      <c r="O109" s="298">
        <v>0</v>
      </c>
      <c r="P109" s="298">
        <f t="shared" si="9"/>
        <v>54287.6</v>
      </c>
      <c r="Q109" s="325"/>
    </row>
    <row r="110" spans="1:17" ht="72" customHeight="1">
      <c r="A110" s="203" t="s">
        <v>316</v>
      </c>
      <c r="B110" s="304" t="s">
        <v>362</v>
      </c>
      <c r="C110" s="307" t="s">
        <v>393</v>
      </c>
      <c r="D110" s="306" t="s">
        <v>42</v>
      </c>
      <c r="E110" s="307">
        <v>2</v>
      </c>
      <c r="F110" s="306">
        <v>2020</v>
      </c>
      <c r="G110" s="306">
        <v>2021</v>
      </c>
      <c r="H110" s="298">
        <f t="shared" si="10"/>
        <v>39211.15</v>
      </c>
      <c r="I110" s="312">
        <v>78422.3</v>
      </c>
      <c r="J110" s="204">
        <v>7</v>
      </c>
      <c r="K110" s="321" t="s">
        <v>32</v>
      </c>
      <c r="L110" s="406">
        <v>181</v>
      </c>
      <c r="M110" s="407"/>
      <c r="N110" s="322">
        <v>0</v>
      </c>
      <c r="O110" s="298">
        <v>0</v>
      </c>
      <c r="P110" s="298">
        <f t="shared" si="9"/>
        <v>78422.3</v>
      </c>
      <c r="Q110" s="325"/>
    </row>
    <row r="111" spans="1:17" ht="66">
      <c r="A111" s="203" t="s">
        <v>317</v>
      </c>
      <c r="B111" s="304" t="s">
        <v>363</v>
      </c>
      <c r="C111" s="307" t="s">
        <v>394</v>
      </c>
      <c r="D111" s="306" t="s">
        <v>42</v>
      </c>
      <c r="E111" s="307">
        <v>2</v>
      </c>
      <c r="F111" s="306"/>
      <c r="G111" s="306">
        <v>2021</v>
      </c>
      <c r="H111" s="298">
        <f t="shared" si="10"/>
        <v>1371386.97</v>
      </c>
      <c r="I111" s="312">
        <v>2742773.94</v>
      </c>
      <c r="J111" s="204">
        <v>7</v>
      </c>
      <c r="K111" s="321" t="s">
        <v>32</v>
      </c>
      <c r="L111" s="406">
        <v>181</v>
      </c>
      <c r="M111" s="407"/>
      <c r="N111" s="322">
        <v>0</v>
      </c>
      <c r="O111" s="298">
        <v>0</v>
      </c>
      <c r="P111" s="298">
        <f t="shared" si="9"/>
        <v>2742773.94</v>
      </c>
      <c r="Q111" s="325"/>
    </row>
    <row r="112" spans="1:17" ht="66">
      <c r="A112" s="203" t="s">
        <v>318</v>
      </c>
      <c r="B112" s="304" t="s">
        <v>364</v>
      </c>
      <c r="C112" s="307"/>
      <c r="D112" s="306" t="s">
        <v>42</v>
      </c>
      <c r="E112" s="307">
        <v>2</v>
      </c>
      <c r="F112" s="306"/>
      <c r="G112" s="306">
        <v>2021</v>
      </c>
      <c r="H112" s="298">
        <f t="shared" si="10"/>
        <v>443690.84</v>
      </c>
      <c r="I112" s="312">
        <v>887381.68</v>
      </c>
      <c r="J112" s="204">
        <v>7</v>
      </c>
      <c r="K112" s="321" t="s">
        <v>32</v>
      </c>
      <c r="L112" s="406">
        <v>181</v>
      </c>
      <c r="M112" s="407"/>
      <c r="N112" s="322">
        <v>0</v>
      </c>
      <c r="O112" s="298">
        <v>0</v>
      </c>
      <c r="P112" s="298">
        <f t="shared" si="9"/>
        <v>887381.68</v>
      </c>
      <c r="Q112" s="325"/>
    </row>
    <row r="113" spans="1:17" ht="33.75">
      <c r="A113" s="203" t="s">
        <v>319</v>
      </c>
      <c r="B113" s="304" t="s">
        <v>365</v>
      </c>
      <c r="C113" s="307"/>
      <c r="D113" s="306" t="s">
        <v>42</v>
      </c>
      <c r="E113" s="307">
        <v>1</v>
      </c>
      <c r="F113" s="306"/>
      <c r="G113" s="306">
        <v>2021</v>
      </c>
      <c r="H113" s="298">
        <f t="shared" si="10"/>
        <v>193278.05</v>
      </c>
      <c r="I113" s="312">
        <v>193278.05</v>
      </c>
      <c r="J113" s="204">
        <v>7</v>
      </c>
      <c r="K113" s="321" t="s">
        <v>32</v>
      </c>
      <c r="L113" s="406">
        <v>181</v>
      </c>
      <c r="M113" s="407"/>
      <c r="N113" s="322">
        <v>0</v>
      </c>
      <c r="O113" s="298">
        <v>0</v>
      </c>
      <c r="P113" s="298">
        <f t="shared" si="9"/>
        <v>193278.05</v>
      </c>
      <c r="Q113" s="325"/>
    </row>
    <row r="114" spans="1:17" ht="72" customHeight="1">
      <c r="A114" s="203" t="s">
        <v>320</v>
      </c>
      <c r="B114" s="304" t="s">
        <v>366</v>
      </c>
      <c r="C114" s="307"/>
      <c r="D114" s="306" t="s">
        <v>42</v>
      </c>
      <c r="E114" s="307">
        <v>1</v>
      </c>
      <c r="F114" s="306"/>
      <c r="G114" s="306">
        <v>2021</v>
      </c>
      <c r="H114" s="298">
        <f t="shared" si="10"/>
        <v>274871.5</v>
      </c>
      <c r="I114" s="312">
        <v>274871.5</v>
      </c>
      <c r="J114" s="204">
        <v>7</v>
      </c>
      <c r="K114" s="321" t="s">
        <v>32</v>
      </c>
      <c r="L114" s="406">
        <v>181</v>
      </c>
      <c r="M114" s="407"/>
      <c r="N114" s="322">
        <v>0</v>
      </c>
      <c r="O114" s="298">
        <v>0</v>
      </c>
      <c r="P114" s="298">
        <f t="shared" si="9"/>
        <v>274871.5</v>
      </c>
      <c r="Q114" s="325"/>
    </row>
    <row r="115" spans="1:17" ht="39.75" customHeight="1">
      <c r="A115" s="203" t="s">
        <v>321</v>
      </c>
      <c r="B115" s="304" t="s">
        <v>367</v>
      </c>
      <c r="C115" s="307" t="s">
        <v>395</v>
      </c>
      <c r="D115" s="306" t="s">
        <v>42</v>
      </c>
      <c r="E115" s="307">
        <v>1</v>
      </c>
      <c r="F115" s="306"/>
      <c r="G115" s="306">
        <v>2021</v>
      </c>
      <c r="H115" s="298">
        <f t="shared" si="10"/>
        <v>443055.21</v>
      </c>
      <c r="I115" s="312">
        <v>443055.21</v>
      </c>
      <c r="J115" s="204">
        <v>7</v>
      </c>
      <c r="K115" s="321" t="s">
        <v>32</v>
      </c>
      <c r="L115" s="406">
        <v>181</v>
      </c>
      <c r="M115" s="407"/>
      <c r="N115" s="322">
        <v>0</v>
      </c>
      <c r="O115" s="298">
        <v>0</v>
      </c>
      <c r="P115" s="298">
        <f t="shared" si="9"/>
        <v>443055.21</v>
      </c>
      <c r="Q115" s="325"/>
    </row>
    <row r="116" spans="1:17" ht="66">
      <c r="A116" s="203" t="s">
        <v>322</v>
      </c>
      <c r="B116" s="304" t="s">
        <v>368</v>
      </c>
      <c r="C116" s="307"/>
      <c r="D116" s="306" t="s">
        <v>42</v>
      </c>
      <c r="E116" s="307">
        <v>1</v>
      </c>
      <c r="F116" s="306"/>
      <c r="G116" s="306">
        <v>2021</v>
      </c>
      <c r="H116" s="298">
        <f t="shared" si="10"/>
        <v>107633.91</v>
      </c>
      <c r="I116" s="312">
        <v>107633.91</v>
      </c>
      <c r="J116" s="204">
        <v>7</v>
      </c>
      <c r="K116" s="321" t="s">
        <v>32</v>
      </c>
      <c r="L116" s="406">
        <v>181</v>
      </c>
      <c r="M116" s="407"/>
      <c r="N116" s="322">
        <v>0</v>
      </c>
      <c r="O116" s="298">
        <v>0</v>
      </c>
      <c r="P116" s="298">
        <f t="shared" si="9"/>
        <v>107633.91</v>
      </c>
      <c r="Q116" s="325"/>
    </row>
    <row r="117" spans="1:17" ht="39.75" customHeight="1">
      <c r="A117" s="203" t="s">
        <v>323</v>
      </c>
      <c r="B117" s="304" t="s">
        <v>369</v>
      </c>
      <c r="C117" s="307" t="s">
        <v>396</v>
      </c>
      <c r="D117" s="306" t="s">
        <v>42</v>
      </c>
      <c r="E117" s="307">
        <v>2</v>
      </c>
      <c r="F117" s="306"/>
      <c r="G117" s="306">
        <v>2021</v>
      </c>
      <c r="H117" s="298">
        <f t="shared" si="10"/>
        <v>15184.48</v>
      </c>
      <c r="I117" s="312">
        <v>30368.959999999999</v>
      </c>
      <c r="J117" s="204">
        <v>7</v>
      </c>
      <c r="K117" s="321" t="s">
        <v>32</v>
      </c>
      <c r="L117" s="406">
        <v>181</v>
      </c>
      <c r="M117" s="407"/>
      <c r="N117" s="322">
        <v>0</v>
      </c>
      <c r="O117" s="298">
        <v>0</v>
      </c>
      <c r="P117" s="298">
        <f t="shared" si="9"/>
        <v>30368.959999999999</v>
      </c>
      <c r="Q117" s="325"/>
    </row>
    <row r="118" spans="1:17" ht="33.75">
      <c r="A118" s="203" t="s">
        <v>324</v>
      </c>
      <c r="B118" s="304" t="s">
        <v>370</v>
      </c>
      <c r="C118" s="307" t="s">
        <v>397</v>
      </c>
      <c r="D118" s="306" t="s">
        <v>42</v>
      </c>
      <c r="E118" s="307">
        <v>2</v>
      </c>
      <c r="F118" s="306"/>
      <c r="G118" s="306">
        <v>2021</v>
      </c>
      <c r="H118" s="298">
        <f t="shared" si="10"/>
        <v>14582.65</v>
      </c>
      <c r="I118" s="312">
        <v>29165.3</v>
      </c>
      <c r="J118" s="204">
        <v>7</v>
      </c>
      <c r="K118" s="321" t="s">
        <v>32</v>
      </c>
      <c r="L118" s="406">
        <v>181</v>
      </c>
      <c r="M118" s="407"/>
      <c r="N118" s="322">
        <v>0</v>
      </c>
      <c r="O118" s="298">
        <v>0</v>
      </c>
      <c r="P118" s="298">
        <f t="shared" si="9"/>
        <v>29165.3</v>
      </c>
      <c r="Q118" s="325"/>
    </row>
    <row r="119" spans="1:17" ht="33.75">
      <c r="A119" s="203" t="s">
        <v>325</v>
      </c>
      <c r="B119" s="304" t="s">
        <v>371</v>
      </c>
      <c r="C119" s="307" t="s">
        <v>398</v>
      </c>
      <c r="D119" s="306" t="s">
        <v>42</v>
      </c>
      <c r="E119" s="307">
        <v>2</v>
      </c>
      <c r="F119" s="306"/>
      <c r="G119" s="306">
        <v>2021</v>
      </c>
      <c r="H119" s="298">
        <f t="shared" si="10"/>
        <v>15508.53</v>
      </c>
      <c r="I119" s="312">
        <v>31017.06</v>
      </c>
      <c r="J119" s="204">
        <v>7</v>
      </c>
      <c r="K119" s="321" t="s">
        <v>32</v>
      </c>
      <c r="L119" s="406">
        <v>181</v>
      </c>
      <c r="M119" s="407"/>
      <c r="N119" s="322">
        <v>0</v>
      </c>
      <c r="O119" s="298">
        <v>0</v>
      </c>
      <c r="P119" s="298">
        <f t="shared" si="9"/>
        <v>31017.06</v>
      </c>
      <c r="Q119" s="325"/>
    </row>
    <row r="120" spans="1:17" ht="37.5" customHeight="1">
      <c r="A120" s="203" t="s">
        <v>326</v>
      </c>
      <c r="B120" s="304" t="s">
        <v>372</v>
      </c>
      <c r="C120" s="307" t="s">
        <v>399</v>
      </c>
      <c r="D120" s="306" t="s">
        <v>42</v>
      </c>
      <c r="E120" s="307">
        <v>4</v>
      </c>
      <c r="F120" s="306"/>
      <c r="G120" s="306">
        <v>2021</v>
      </c>
      <c r="H120" s="298">
        <f t="shared" si="10"/>
        <v>6944.11</v>
      </c>
      <c r="I120" s="312">
        <v>27776.44</v>
      </c>
      <c r="J120" s="204">
        <v>7</v>
      </c>
      <c r="K120" s="321" t="s">
        <v>32</v>
      </c>
      <c r="L120" s="406">
        <v>181</v>
      </c>
      <c r="M120" s="407"/>
      <c r="N120" s="322">
        <v>0</v>
      </c>
      <c r="O120" s="298">
        <v>0</v>
      </c>
      <c r="P120" s="298">
        <f t="shared" si="9"/>
        <v>27776.44</v>
      </c>
      <c r="Q120" s="325"/>
    </row>
    <row r="121" spans="1:17" ht="37.5" customHeight="1">
      <c r="A121" s="203" t="s">
        <v>327</v>
      </c>
      <c r="B121" s="304" t="s">
        <v>373</v>
      </c>
      <c r="C121" s="307" t="s">
        <v>400</v>
      </c>
      <c r="D121" s="306" t="s">
        <v>42</v>
      </c>
      <c r="E121" s="307">
        <v>4</v>
      </c>
      <c r="F121" s="306"/>
      <c r="G121" s="306">
        <v>2021</v>
      </c>
      <c r="H121" s="298">
        <f t="shared" si="10"/>
        <v>5092.37</v>
      </c>
      <c r="I121" s="312">
        <v>20369.48</v>
      </c>
      <c r="J121" s="204">
        <v>7</v>
      </c>
      <c r="K121" s="321" t="s">
        <v>32</v>
      </c>
      <c r="L121" s="406">
        <v>181</v>
      </c>
      <c r="M121" s="407"/>
      <c r="N121" s="322">
        <v>0</v>
      </c>
      <c r="O121" s="298">
        <v>0</v>
      </c>
      <c r="P121" s="298">
        <f t="shared" si="9"/>
        <v>20369.48</v>
      </c>
      <c r="Q121" s="325"/>
    </row>
    <row r="122" spans="1:17" ht="66">
      <c r="A122" s="203" t="s">
        <v>328</v>
      </c>
      <c r="B122" s="304" t="s">
        <v>374</v>
      </c>
      <c r="C122" s="307" t="s">
        <v>401</v>
      </c>
      <c r="D122" s="306" t="s">
        <v>42</v>
      </c>
      <c r="E122" s="307">
        <v>2</v>
      </c>
      <c r="F122" s="306"/>
      <c r="G122" s="306">
        <v>2021</v>
      </c>
      <c r="H122" s="298">
        <f t="shared" si="10"/>
        <v>4707.87</v>
      </c>
      <c r="I122" s="312">
        <v>9415.74</v>
      </c>
      <c r="J122" s="204">
        <v>7</v>
      </c>
      <c r="K122" s="321" t="s">
        <v>32</v>
      </c>
      <c r="L122" s="406">
        <v>181</v>
      </c>
      <c r="M122" s="407"/>
      <c r="N122" s="322">
        <v>0</v>
      </c>
      <c r="O122" s="298">
        <v>0</v>
      </c>
      <c r="P122" s="298">
        <f t="shared" si="9"/>
        <v>9415.74</v>
      </c>
      <c r="Q122" s="325"/>
    </row>
    <row r="123" spans="1:17" ht="66">
      <c r="A123" s="203" t="s">
        <v>329</v>
      </c>
      <c r="B123" s="304" t="s">
        <v>375</v>
      </c>
      <c r="C123" s="307" t="s">
        <v>402</v>
      </c>
      <c r="D123" s="306" t="s">
        <v>42</v>
      </c>
      <c r="E123" s="307">
        <v>2</v>
      </c>
      <c r="F123" s="306"/>
      <c r="G123" s="306">
        <v>2021</v>
      </c>
      <c r="H123" s="298">
        <f t="shared" si="10"/>
        <v>4707.87</v>
      </c>
      <c r="I123" s="312">
        <v>9415.74</v>
      </c>
      <c r="J123" s="204">
        <v>7</v>
      </c>
      <c r="K123" s="321" t="s">
        <v>32</v>
      </c>
      <c r="L123" s="406">
        <v>181</v>
      </c>
      <c r="M123" s="407"/>
      <c r="N123" s="322">
        <v>0</v>
      </c>
      <c r="O123" s="298">
        <v>0</v>
      </c>
      <c r="P123" s="298">
        <f t="shared" si="9"/>
        <v>9415.74</v>
      </c>
      <c r="Q123" s="325"/>
    </row>
    <row r="124" spans="1:17" ht="66">
      <c r="A124" s="203" t="s">
        <v>330</v>
      </c>
      <c r="B124" s="304" t="s">
        <v>376</v>
      </c>
      <c r="C124" s="307" t="s">
        <v>403</v>
      </c>
      <c r="D124" s="306" t="s">
        <v>42</v>
      </c>
      <c r="E124" s="307">
        <v>1</v>
      </c>
      <c r="F124" s="306"/>
      <c r="G124" s="306">
        <v>2021</v>
      </c>
      <c r="H124" s="298">
        <f t="shared" si="10"/>
        <v>68656.56</v>
      </c>
      <c r="I124" s="312">
        <v>68656.56</v>
      </c>
      <c r="J124" s="204">
        <v>7</v>
      </c>
      <c r="K124" s="321" t="s">
        <v>32</v>
      </c>
      <c r="L124" s="406">
        <v>181</v>
      </c>
      <c r="M124" s="407"/>
      <c r="N124" s="322">
        <v>0</v>
      </c>
      <c r="O124" s="298">
        <v>0</v>
      </c>
      <c r="P124" s="298">
        <f t="shared" si="9"/>
        <v>68656.56</v>
      </c>
      <c r="Q124" s="325"/>
    </row>
    <row r="125" spans="1:17" ht="33.75">
      <c r="A125" s="203" t="s">
        <v>331</v>
      </c>
      <c r="B125" s="304" t="s">
        <v>377</v>
      </c>
      <c r="C125" s="307" t="s">
        <v>404</v>
      </c>
      <c r="D125" s="306" t="s">
        <v>42</v>
      </c>
      <c r="E125" s="307">
        <v>2</v>
      </c>
      <c r="F125" s="306"/>
      <c r="G125" s="306">
        <v>2021</v>
      </c>
      <c r="H125" s="298">
        <f t="shared" si="10"/>
        <v>28443.439999999999</v>
      </c>
      <c r="I125" s="312">
        <v>56886.879999999997</v>
      </c>
      <c r="J125" s="204">
        <v>7</v>
      </c>
      <c r="K125" s="321" t="s">
        <v>32</v>
      </c>
      <c r="L125" s="406">
        <v>181</v>
      </c>
      <c r="M125" s="407"/>
      <c r="N125" s="322">
        <v>0</v>
      </c>
      <c r="O125" s="298">
        <v>0</v>
      </c>
      <c r="P125" s="298">
        <f t="shared" si="9"/>
        <v>56886.879999999997</v>
      </c>
      <c r="Q125" s="325"/>
    </row>
    <row r="126" spans="1:17" ht="66">
      <c r="A126" s="203" t="s">
        <v>332</v>
      </c>
      <c r="B126" s="304" t="s">
        <v>378</v>
      </c>
      <c r="C126" s="307" t="s">
        <v>405</v>
      </c>
      <c r="D126" s="306" t="s">
        <v>42</v>
      </c>
      <c r="E126" s="307">
        <v>1</v>
      </c>
      <c r="F126" s="306"/>
      <c r="G126" s="306">
        <v>2021</v>
      </c>
      <c r="H126" s="298">
        <f t="shared" si="10"/>
        <v>88272.76</v>
      </c>
      <c r="I126" s="312">
        <v>88272.76</v>
      </c>
      <c r="J126" s="204">
        <v>7</v>
      </c>
      <c r="K126" s="321" t="s">
        <v>32</v>
      </c>
      <c r="L126" s="406">
        <v>181</v>
      </c>
      <c r="M126" s="407"/>
      <c r="N126" s="322">
        <v>0</v>
      </c>
      <c r="O126" s="298">
        <v>0</v>
      </c>
      <c r="P126" s="298">
        <f t="shared" si="9"/>
        <v>88272.76</v>
      </c>
      <c r="Q126" s="325"/>
    </row>
    <row r="127" spans="1:17" ht="66">
      <c r="A127" s="203" t="s">
        <v>333</v>
      </c>
      <c r="B127" s="304" t="s">
        <v>379</v>
      </c>
      <c r="C127" s="307" t="s">
        <v>406</v>
      </c>
      <c r="D127" s="306" t="s">
        <v>42</v>
      </c>
      <c r="E127" s="307">
        <v>1</v>
      </c>
      <c r="F127" s="306"/>
      <c r="G127" s="306">
        <v>2021</v>
      </c>
      <c r="H127" s="298">
        <f t="shared" si="10"/>
        <v>162814.14000000001</v>
      </c>
      <c r="I127" s="312">
        <v>162814.14000000001</v>
      </c>
      <c r="J127" s="204">
        <v>7</v>
      </c>
      <c r="K127" s="321" t="s">
        <v>32</v>
      </c>
      <c r="L127" s="406">
        <v>181</v>
      </c>
      <c r="M127" s="407"/>
      <c r="N127" s="322">
        <v>0</v>
      </c>
      <c r="O127" s="298">
        <v>0</v>
      </c>
      <c r="P127" s="298">
        <f t="shared" si="9"/>
        <v>162814.14000000001</v>
      </c>
      <c r="Q127" s="325"/>
    </row>
    <row r="128" spans="1:17" ht="33.75">
      <c r="A128" s="203" t="s">
        <v>334</v>
      </c>
      <c r="B128" s="304" t="s">
        <v>380</v>
      </c>
      <c r="C128" s="307" t="s">
        <v>407</v>
      </c>
      <c r="D128" s="306" t="s">
        <v>42</v>
      </c>
      <c r="E128" s="307">
        <v>1</v>
      </c>
      <c r="F128" s="306"/>
      <c r="G128" s="306">
        <v>2021</v>
      </c>
      <c r="H128" s="298">
        <f t="shared" si="10"/>
        <v>22166.27</v>
      </c>
      <c r="I128" s="312">
        <v>22166.27</v>
      </c>
      <c r="J128" s="204">
        <v>7</v>
      </c>
      <c r="K128" s="321" t="s">
        <v>32</v>
      </c>
      <c r="L128" s="406">
        <v>181</v>
      </c>
      <c r="M128" s="407"/>
      <c r="N128" s="322">
        <v>0</v>
      </c>
      <c r="O128" s="298">
        <v>0</v>
      </c>
      <c r="P128" s="298">
        <f t="shared" si="9"/>
        <v>22166.27</v>
      </c>
      <c r="Q128" s="325"/>
    </row>
    <row r="129" spans="1:29" ht="66">
      <c r="A129" s="203" t="s">
        <v>335</v>
      </c>
      <c r="B129" s="304" t="s">
        <v>381</v>
      </c>
      <c r="C129" s="307" t="s">
        <v>408</v>
      </c>
      <c r="D129" s="306" t="s">
        <v>42</v>
      </c>
      <c r="E129" s="307">
        <v>1</v>
      </c>
      <c r="F129" s="306"/>
      <c r="G129" s="306">
        <v>2021</v>
      </c>
      <c r="H129" s="298">
        <f t="shared" si="10"/>
        <v>98080.79</v>
      </c>
      <c r="I129" s="312">
        <v>98080.79</v>
      </c>
      <c r="J129" s="204">
        <v>7</v>
      </c>
      <c r="K129" s="321" t="s">
        <v>32</v>
      </c>
      <c r="L129" s="406">
        <v>181</v>
      </c>
      <c r="M129" s="407"/>
      <c r="N129" s="322">
        <v>0</v>
      </c>
      <c r="O129" s="298">
        <v>0</v>
      </c>
      <c r="P129" s="298">
        <f t="shared" si="9"/>
        <v>98080.79</v>
      </c>
      <c r="Q129" s="325"/>
    </row>
    <row r="130" spans="1:29" ht="33.75">
      <c r="A130" s="203" t="s">
        <v>336</v>
      </c>
      <c r="B130" s="304" t="s">
        <v>382</v>
      </c>
      <c r="C130" s="307"/>
      <c r="D130" s="306" t="s">
        <v>42</v>
      </c>
      <c r="E130" s="307">
        <v>1</v>
      </c>
      <c r="F130" s="306"/>
      <c r="G130" s="306">
        <v>2021</v>
      </c>
      <c r="H130" s="298">
        <f t="shared" si="10"/>
        <v>53361.19</v>
      </c>
      <c r="I130" s="312">
        <v>53361.19</v>
      </c>
      <c r="J130" s="204">
        <v>7</v>
      </c>
      <c r="K130" s="321" t="s">
        <v>32</v>
      </c>
      <c r="L130" s="406">
        <v>181</v>
      </c>
      <c r="M130" s="407"/>
      <c r="N130" s="322">
        <v>0</v>
      </c>
      <c r="O130" s="298">
        <v>0</v>
      </c>
      <c r="P130" s="298">
        <f t="shared" si="9"/>
        <v>53361.19</v>
      </c>
      <c r="Q130" s="325"/>
    </row>
    <row r="131" spans="1:29" ht="33.75">
      <c r="A131" s="203" t="s">
        <v>337</v>
      </c>
      <c r="B131" s="304" t="s">
        <v>383</v>
      </c>
      <c r="C131" s="307" t="s">
        <v>409</v>
      </c>
      <c r="D131" s="306" t="s">
        <v>42</v>
      </c>
      <c r="E131" s="307">
        <v>2</v>
      </c>
      <c r="F131" s="306"/>
      <c r="G131" s="306">
        <v>2021</v>
      </c>
      <c r="H131" s="298">
        <f t="shared" si="10"/>
        <v>23539.42</v>
      </c>
      <c r="I131" s="312">
        <v>47078.84</v>
      </c>
      <c r="J131" s="204">
        <v>7</v>
      </c>
      <c r="K131" s="321" t="s">
        <v>32</v>
      </c>
      <c r="L131" s="406">
        <v>181</v>
      </c>
      <c r="M131" s="407"/>
      <c r="N131" s="322">
        <v>0</v>
      </c>
      <c r="O131" s="298">
        <v>0</v>
      </c>
      <c r="P131" s="298">
        <f t="shared" si="9"/>
        <v>47078.84</v>
      </c>
      <c r="Q131" s="325"/>
    </row>
    <row r="132" spans="1:29" ht="33.75">
      <c r="A132" s="203" t="s">
        <v>338</v>
      </c>
      <c r="B132" s="304" t="s">
        <v>384</v>
      </c>
      <c r="C132" s="307" t="s">
        <v>410</v>
      </c>
      <c r="D132" s="306" t="s">
        <v>42</v>
      </c>
      <c r="E132" s="307">
        <v>2</v>
      </c>
      <c r="F132" s="306"/>
      <c r="G132" s="306">
        <v>2021</v>
      </c>
      <c r="H132" s="298">
        <f t="shared" si="10"/>
        <v>7454.12</v>
      </c>
      <c r="I132" s="312">
        <v>14908.24</v>
      </c>
      <c r="J132" s="204">
        <v>7</v>
      </c>
      <c r="K132" s="321" t="s">
        <v>32</v>
      </c>
      <c r="L132" s="406">
        <v>181</v>
      </c>
      <c r="M132" s="407"/>
      <c r="N132" s="322">
        <v>0</v>
      </c>
      <c r="O132" s="298">
        <v>0</v>
      </c>
      <c r="P132" s="298">
        <f t="shared" si="9"/>
        <v>14908.24</v>
      </c>
      <c r="Q132" s="325"/>
    </row>
    <row r="133" spans="1:29" ht="33.75">
      <c r="A133" s="203" t="s">
        <v>339</v>
      </c>
      <c r="B133" s="304" t="s">
        <v>385</v>
      </c>
      <c r="C133" s="307" t="s">
        <v>411</v>
      </c>
      <c r="D133" s="306" t="s">
        <v>42</v>
      </c>
      <c r="E133" s="307">
        <v>1</v>
      </c>
      <c r="F133" s="306"/>
      <c r="G133" s="306">
        <v>2021</v>
      </c>
      <c r="H133" s="298">
        <f t="shared" si="10"/>
        <v>104161.82</v>
      </c>
      <c r="I133" s="312">
        <v>104161.82</v>
      </c>
      <c r="J133" s="204">
        <v>7</v>
      </c>
      <c r="K133" s="321" t="s">
        <v>32</v>
      </c>
      <c r="L133" s="406">
        <v>181</v>
      </c>
      <c r="M133" s="407"/>
      <c r="N133" s="322">
        <v>0</v>
      </c>
      <c r="O133" s="298">
        <v>0</v>
      </c>
      <c r="P133" s="298">
        <f t="shared" si="9"/>
        <v>104161.82</v>
      </c>
      <c r="Q133" s="325"/>
    </row>
    <row r="134" spans="1:29" ht="35.25" customHeight="1">
      <c r="A134" s="435" t="s">
        <v>414</v>
      </c>
      <c r="B134" s="435"/>
      <c r="C134" s="435"/>
      <c r="D134" s="435"/>
      <c r="E134" s="436"/>
      <c r="F134" s="436"/>
      <c r="G134" s="436"/>
      <c r="H134" s="436"/>
      <c r="I134" s="328">
        <f>I133+I132+I131+I130+I129+I128+I127+I126+I125+I124+I123+I122+I121+I120+I119+I118+I117+I116+I115+I114+I113+I112+I111+I110+I109+I108+I107+I106+I105+I104+I103+I102+I101+I100+I99+I98+I97+I96+I95+I94+I93+I92+I91+I90+I89+I88+I87</f>
        <v>27806997.090000004</v>
      </c>
      <c r="J134" s="423"/>
      <c r="K134" s="424"/>
      <c r="L134" s="424"/>
      <c r="M134" s="424"/>
      <c r="N134" s="424"/>
      <c r="O134" s="424"/>
      <c r="P134" s="320">
        <f>P133+P132+P131+P130+P129+P128+P127+P126+P125+P124+P123+P122+P121+P120+P119+P118+P117+P116+P115+P114+P113+P112+P111+P110+P109+P108+P107+P106+P105+P104+P103+P102+P101+P100+P99+P98+P97+P96+P95+P94+P93+P92+P91+P90+P89+P88+P87</f>
        <v>27806997.090000004</v>
      </c>
      <c r="Q134" s="325"/>
    </row>
    <row r="135" spans="1:29" ht="33.75">
      <c r="A135" s="435" t="s">
        <v>171</v>
      </c>
      <c r="B135" s="435"/>
      <c r="C135" s="435"/>
      <c r="D135" s="435"/>
      <c r="E135" s="436"/>
      <c r="F135" s="436"/>
      <c r="G135" s="436"/>
      <c r="H135" s="436"/>
      <c r="I135" s="329">
        <f>I134+I85+I81+I69+I49+I39+I27</f>
        <v>53931219.310000002</v>
      </c>
      <c r="J135" s="423"/>
      <c r="K135" s="424"/>
      <c r="L135" s="424"/>
      <c r="M135" s="424"/>
      <c r="N135" s="424"/>
      <c r="O135" s="424"/>
      <c r="P135" s="209">
        <f>P134+P85+P81+P69+P49+P39+P27</f>
        <v>53931219.310000002</v>
      </c>
      <c r="Q135" s="327"/>
      <c r="R135" s="45"/>
      <c r="S135" s="46"/>
      <c r="T135" s="46"/>
      <c r="V135" s="25"/>
    </row>
    <row r="136" spans="1:29" s="27" customFormat="1" ht="33">
      <c r="A136" s="425"/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324"/>
      <c r="R136" s="24"/>
      <c r="S136" s="26">
        <f>I136*Q136</f>
        <v>0</v>
      </c>
      <c r="T136" s="26">
        <f>R136*I136</f>
        <v>0</v>
      </c>
      <c r="V136" s="27" t="e">
        <f>#REF!/V14</f>
        <v>#REF!</v>
      </c>
      <c r="X136" s="38" t="e">
        <f>#REF!/1.23210201</f>
        <v>#REF!</v>
      </c>
      <c r="AB136" s="83"/>
      <c r="AC136" s="83"/>
    </row>
    <row r="137" spans="1:29" s="27" customFormat="1" ht="30.75" customHeight="1">
      <c r="A137" s="426" t="s">
        <v>13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210"/>
      <c r="N137" s="211"/>
      <c r="O137" s="212"/>
      <c r="P137" s="213"/>
      <c r="Q137" s="324"/>
      <c r="R137" s="24"/>
      <c r="S137" s="26"/>
      <c r="T137" s="26"/>
      <c r="X137" s="38"/>
      <c r="AB137" s="83"/>
      <c r="AC137" s="83"/>
    </row>
    <row r="138" spans="1:29" s="30" customFormat="1" ht="33">
      <c r="A138" s="214"/>
      <c r="B138" s="215"/>
      <c r="C138" s="215"/>
      <c r="D138" s="216"/>
      <c r="E138" s="216"/>
      <c r="F138" s="216"/>
      <c r="G138" s="216"/>
      <c r="H138" s="216"/>
      <c r="I138" s="217"/>
      <c r="J138" s="217"/>
      <c r="K138" s="217"/>
      <c r="L138" s="217"/>
      <c r="M138" s="217"/>
      <c r="N138" s="217"/>
      <c r="O138" s="217"/>
      <c r="P138" s="217"/>
      <c r="Q138" s="99"/>
      <c r="AB138" s="44"/>
      <c r="AC138" s="44"/>
    </row>
    <row r="139" spans="1:29" s="30" customFormat="1" ht="33">
      <c r="A139" s="214"/>
      <c r="B139" s="215"/>
      <c r="C139" s="215"/>
      <c r="D139" s="216"/>
      <c r="E139" s="216"/>
      <c r="F139" s="216"/>
      <c r="G139" s="216"/>
      <c r="H139" s="216"/>
      <c r="I139" s="217"/>
      <c r="J139" s="217"/>
      <c r="K139" s="217"/>
      <c r="L139" s="217"/>
      <c r="M139" s="217"/>
      <c r="N139" s="217"/>
      <c r="O139" s="217"/>
      <c r="P139" s="217"/>
      <c r="Q139" s="99"/>
      <c r="AB139" s="44"/>
      <c r="AC139" s="44"/>
    </row>
    <row r="140" spans="1:29" customFormat="1" ht="33.75">
      <c r="A140" s="176"/>
      <c r="B140" s="218" t="s">
        <v>47</v>
      </c>
      <c r="C140" s="219"/>
      <c r="D140" s="220"/>
      <c r="E140" s="220"/>
      <c r="F140" s="220"/>
      <c r="G140" s="220"/>
      <c r="H140" s="179"/>
      <c r="I140" s="427" t="s">
        <v>179</v>
      </c>
      <c r="J140" s="428"/>
      <c r="K140" s="221"/>
      <c r="L140" s="222"/>
      <c r="M140" s="222"/>
      <c r="N140" s="223"/>
      <c r="O140" s="223"/>
      <c r="P140" s="181"/>
      <c r="Q140" s="101"/>
    </row>
    <row r="141" spans="1:29" customFormat="1" ht="33.75">
      <c r="A141" s="176"/>
      <c r="B141" s="224" t="s">
        <v>52</v>
      </c>
      <c r="C141" s="225"/>
      <c r="D141" s="224"/>
      <c r="E141" s="430" t="s">
        <v>173</v>
      </c>
      <c r="F141" s="430"/>
      <c r="G141" s="226"/>
      <c r="H141" s="187"/>
      <c r="I141" s="429"/>
      <c r="J141" s="428"/>
      <c r="K141" s="431"/>
      <c r="L141" s="432"/>
      <c r="M141" s="227"/>
      <c r="N141" s="430" t="s">
        <v>178</v>
      </c>
      <c r="O141" s="430"/>
      <c r="P141" s="181"/>
      <c r="Q141" s="101"/>
    </row>
    <row r="142" spans="1:29" customFormat="1" ht="33.75">
      <c r="A142" s="176"/>
      <c r="B142" s="228" t="s">
        <v>51</v>
      </c>
      <c r="C142" s="229" t="s">
        <v>172</v>
      </c>
      <c r="D142" s="229"/>
      <c r="E142" s="398" t="s">
        <v>174</v>
      </c>
      <c r="F142" s="398"/>
      <c r="G142" s="226"/>
      <c r="H142" s="187"/>
      <c r="I142" s="230"/>
      <c r="J142" s="231" t="s">
        <v>177</v>
      </c>
      <c r="K142" s="445" t="s">
        <v>172</v>
      </c>
      <c r="L142" s="446"/>
      <c r="M142" s="232"/>
      <c r="N142" s="398" t="s">
        <v>174</v>
      </c>
      <c r="O142" s="398"/>
      <c r="P142" s="181"/>
      <c r="Q142" s="101"/>
    </row>
    <row r="143" spans="1:29" customFormat="1" ht="33.75">
      <c r="A143" s="233"/>
      <c r="B143" s="176"/>
      <c r="C143" s="176"/>
      <c r="D143" s="233"/>
      <c r="E143" s="233"/>
      <c r="F143" s="233"/>
      <c r="G143" s="179"/>
      <c r="H143" s="187"/>
      <c r="I143" s="230"/>
      <c r="J143" s="234"/>
      <c r="K143" s="234"/>
      <c r="L143" s="234"/>
      <c r="M143" s="235"/>
      <c r="N143" s="234"/>
      <c r="O143" s="236"/>
      <c r="P143" s="181"/>
      <c r="Q143" s="101"/>
    </row>
    <row r="144" spans="1:29" customFormat="1" ht="105" customHeight="1">
      <c r="A144" s="176"/>
      <c r="B144" s="237" t="s">
        <v>180</v>
      </c>
      <c r="C144" s="225"/>
      <c r="D144" s="178"/>
      <c r="E144" s="430" t="s">
        <v>175</v>
      </c>
      <c r="F144" s="430"/>
      <c r="G144" s="179"/>
      <c r="H144" s="187"/>
      <c r="I144" s="444" t="s">
        <v>181</v>
      </c>
      <c r="J144" s="428"/>
      <c r="K144" s="431"/>
      <c r="L144" s="432"/>
      <c r="M144" s="238"/>
      <c r="N144" s="430" t="s">
        <v>176</v>
      </c>
      <c r="O144" s="430"/>
      <c r="P144" s="181"/>
      <c r="Q144" s="101"/>
    </row>
    <row r="145" spans="1:29" customFormat="1" ht="32.25" customHeight="1">
      <c r="A145" s="178"/>
      <c r="B145" s="224"/>
      <c r="C145" s="229" t="s">
        <v>172</v>
      </c>
      <c r="D145" s="224"/>
      <c r="E145" s="398" t="s">
        <v>174</v>
      </c>
      <c r="F145" s="398"/>
      <c r="G145" s="226"/>
      <c r="H145" s="187"/>
      <c r="I145" s="239"/>
      <c r="J145" s="240"/>
      <c r="K145" s="445" t="s">
        <v>172</v>
      </c>
      <c r="L145" s="446"/>
      <c r="M145" s="227"/>
      <c r="N145" s="398" t="s">
        <v>174</v>
      </c>
      <c r="O145" s="398"/>
      <c r="P145" s="181"/>
      <c r="Q145" s="101"/>
    </row>
    <row r="146" spans="1:29" customFormat="1" ht="21.75" customHeight="1">
      <c r="A146" s="176"/>
      <c r="B146" s="176"/>
      <c r="C146" s="229"/>
      <c r="D146" s="229"/>
      <c r="E146" s="241"/>
      <c r="F146" s="176"/>
      <c r="G146" s="226"/>
      <c r="H146" s="187"/>
      <c r="I146" s="242"/>
      <c r="J146" s="242"/>
      <c r="K146" s="242"/>
      <c r="L146" s="49"/>
      <c r="M146" s="232"/>
      <c r="N146" s="49"/>
      <c r="O146" s="49"/>
      <c r="P146" s="181"/>
      <c r="Q146" s="101"/>
    </row>
    <row r="147" spans="1:29" s="30" customFormat="1" ht="33.75">
      <c r="A147" s="243"/>
      <c r="B147" s="180"/>
      <c r="C147" s="180"/>
      <c r="D147" s="180"/>
      <c r="E147" s="244"/>
      <c r="F147" s="440"/>
      <c r="G147" s="440"/>
      <c r="H147" s="440"/>
      <c r="I147" s="440"/>
      <c r="J147" s="245"/>
      <c r="K147" s="245"/>
      <c r="L147" s="245"/>
      <c r="M147" s="245"/>
      <c r="N147" s="245"/>
      <c r="O147" s="245"/>
      <c r="P147" s="245"/>
      <c r="Q147" s="99"/>
      <c r="AB147" s="44"/>
      <c r="AC147" s="44"/>
    </row>
    <row r="148" spans="1:29" ht="33.75">
      <c r="A148" s="214"/>
      <c r="B148" s="246"/>
      <c r="C148" s="246"/>
      <c r="D148" s="437"/>
      <c r="E148" s="437"/>
      <c r="F148" s="438"/>
      <c r="G148" s="438"/>
      <c r="H148" s="438"/>
      <c r="I148" s="247"/>
      <c r="J148" s="247"/>
      <c r="K148" s="247"/>
      <c r="L148" s="247"/>
      <c r="M148" s="247"/>
      <c r="N148" s="247"/>
      <c r="O148" s="248"/>
      <c r="P148" s="180"/>
      <c r="Q148" s="324">
        <f>O136-T143</f>
        <v>0</v>
      </c>
      <c r="R148" s="29"/>
      <c r="S148" s="27"/>
    </row>
    <row r="149" spans="1:29" ht="33">
      <c r="A149" s="214"/>
      <c r="B149" s="249"/>
      <c r="C149" s="217"/>
      <c r="D149" s="217"/>
      <c r="E149" s="250"/>
      <c r="F149" s="251"/>
      <c r="G149" s="251"/>
      <c r="H149" s="441"/>
      <c r="I149" s="441"/>
      <c r="J149" s="251"/>
      <c r="K149" s="251"/>
      <c r="L149" s="251"/>
      <c r="M149" s="251"/>
      <c r="N149" s="251"/>
      <c r="O149" s="251"/>
      <c r="P149" s="251"/>
      <c r="R149" s="29"/>
      <c r="S149" s="34"/>
    </row>
    <row r="150" spans="1:29" ht="33">
      <c r="A150" s="252"/>
      <c r="B150" s="253" t="s">
        <v>619</v>
      </c>
      <c r="C150" s="254"/>
      <c r="D150" s="255"/>
      <c r="E150" s="256"/>
      <c r="F150" s="251"/>
      <c r="G150" s="251"/>
      <c r="H150" s="442"/>
      <c r="I150" s="442"/>
      <c r="J150" s="442"/>
      <c r="K150" s="442"/>
      <c r="L150" s="442"/>
      <c r="M150" s="442"/>
      <c r="N150" s="442"/>
      <c r="O150" s="442"/>
      <c r="P150" s="442"/>
    </row>
    <row r="151" spans="1:29" ht="33">
      <c r="A151" s="257"/>
      <c r="B151" s="443"/>
      <c r="C151" s="443"/>
      <c r="D151" s="443"/>
      <c r="E151" s="256"/>
      <c r="F151" s="438"/>
      <c r="G151" s="438"/>
      <c r="H151" s="438"/>
      <c r="I151" s="438"/>
      <c r="J151" s="247"/>
      <c r="K151" s="247"/>
      <c r="L151" s="247"/>
      <c r="M151" s="247"/>
      <c r="N151" s="247"/>
      <c r="O151" s="247"/>
      <c r="P151" s="247"/>
    </row>
    <row r="152" spans="1:29" ht="33.75">
      <c r="A152" s="258"/>
      <c r="B152" s="246"/>
      <c r="C152" s="246"/>
      <c r="D152" s="437"/>
      <c r="E152" s="437"/>
      <c r="F152" s="438"/>
      <c r="G152" s="438"/>
      <c r="H152" s="438"/>
      <c r="I152" s="247"/>
      <c r="J152" s="247"/>
      <c r="K152" s="247"/>
      <c r="L152" s="247"/>
      <c r="M152" s="247"/>
      <c r="N152" s="247"/>
      <c r="O152" s="248"/>
      <c r="P152" s="180"/>
    </row>
    <row r="153" spans="1:29" ht="33">
      <c r="A153" s="214"/>
      <c r="B153" s="215"/>
      <c r="C153" s="215"/>
      <c r="D153" s="216"/>
      <c r="E153" s="259"/>
      <c r="F153" s="216"/>
      <c r="G153" s="216"/>
      <c r="H153" s="260"/>
      <c r="I153" s="260"/>
      <c r="J153" s="260"/>
      <c r="K153" s="260"/>
      <c r="L153" s="260"/>
      <c r="M153" s="260"/>
      <c r="N153" s="260"/>
      <c r="O153" s="260"/>
      <c r="P153" s="261"/>
    </row>
    <row r="154" spans="1:29" ht="33">
      <c r="A154" s="214"/>
      <c r="B154" s="215"/>
      <c r="C154" s="215"/>
      <c r="D154" s="216"/>
      <c r="E154" s="259"/>
      <c r="F154" s="439"/>
      <c r="G154" s="439"/>
      <c r="H154" s="260"/>
      <c r="I154" s="260"/>
      <c r="J154" s="260"/>
      <c r="K154" s="260"/>
      <c r="L154" s="260"/>
      <c r="M154" s="260"/>
      <c r="N154" s="260"/>
      <c r="O154" s="251"/>
      <c r="P154" s="261"/>
    </row>
    <row r="155" spans="1:29" ht="33">
      <c r="A155" s="214"/>
      <c r="B155" s="249"/>
      <c r="C155" s="215"/>
      <c r="D155" s="216"/>
      <c r="E155" s="259"/>
      <c r="F155" s="216"/>
      <c r="G155" s="216"/>
      <c r="H155" s="216"/>
      <c r="I155" s="217"/>
      <c r="J155" s="217"/>
      <c r="K155" s="217"/>
      <c r="L155" s="217"/>
      <c r="M155" s="217"/>
      <c r="N155" s="217"/>
      <c r="O155" s="217"/>
      <c r="P155" s="261"/>
    </row>
    <row r="156" spans="1:29" ht="33">
      <c r="A156" s="262"/>
      <c r="B156" s="215"/>
      <c r="C156" s="215"/>
      <c r="D156" s="255"/>
      <c r="E156" s="256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</row>
    <row r="157" spans="1:29" ht="26.25">
      <c r="A157" s="263"/>
      <c r="B157" s="264"/>
      <c r="C157" s="264"/>
      <c r="D157" s="265"/>
      <c r="E157" s="266"/>
      <c r="F157" s="265"/>
      <c r="G157" s="265"/>
      <c r="H157" s="265"/>
      <c r="I157" s="265"/>
      <c r="J157" s="265"/>
      <c r="K157" s="265"/>
      <c r="L157" s="265"/>
      <c r="M157" s="265"/>
      <c r="N157" s="265"/>
      <c r="O157" s="267"/>
      <c r="P157" s="268"/>
    </row>
    <row r="158" spans="1:29" ht="25.5">
      <c r="A158" s="269"/>
      <c r="B158" s="270"/>
      <c r="C158" s="270"/>
      <c r="D158" s="270"/>
      <c r="E158" s="271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</row>
    <row r="159" spans="1:29" ht="26.25">
      <c r="A159" s="272"/>
      <c r="B159" s="273"/>
      <c r="C159" s="273"/>
      <c r="D159" s="274"/>
      <c r="E159" s="275"/>
      <c r="F159" s="274"/>
      <c r="G159" s="274"/>
      <c r="H159" s="270"/>
      <c r="I159" s="270"/>
      <c r="J159" s="270"/>
      <c r="K159" s="270"/>
      <c r="L159" s="270"/>
      <c r="M159" s="270"/>
      <c r="N159" s="270"/>
      <c r="O159" s="270"/>
      <c r="P159" s="270"/>
    </row>
    <row r="160" spans="1:29" ht="26.25">
      <c r="A160" s="276"/>
      <c r="B160" s="277"/>
      <c r="C160" s="277"/>
      <c r="D160" s="278"/>
      <c r="E160" s="279"/>
      <c r="F160" s="278"/>
      <c r="G160" s="278"/>
      <c r="H160" s="267"/>
      <c r="I160" s="267" t="s">
        <v>5</v>
      </c>
      <c r="J160" s="267"/>
      <c r="K160" s="267"/>
      <c r="L160" s="267"/>
      <c r="M160" s="267"/>
      <c r="N160" s="267"/>
      <c r="O160" s="267"/>
      <c r="P160" s="267"/>
    </row>
    <row r="161" spans="1:16" ht="26.25">
      <c r="A161" s="272"/>
      <c r="B161" s="273"/>
      <c r="C161" s="273"/>
      <c r="D161" s="280"/>
      <c r="E161" s="281"/>
      <c r="F161" s="280"/>
      <c r="G161" s="280"/>
      <c r="H161" s="282"/>
      <c r="I161" s="282"/>
      <c r="J161" s="282"/>
      <c r="K161" s="282"/>
      <c r="L161" s="282"/>
      <c r="M161" s="282"/>
      <c r="N161" s="282"/>
      <c r="O161" s="282"/>
      <c r="P161" s="280"/>
    </row>
    <row r="162" spans="1:16" ht="26.25">
      <c r="A162" s="272"/>
      <c r="B162" s="273"/>
      <c r="C162" s="273"/>
      <c r="D162" s="280"/>
      <c r="E162" s="281"/>
      <c r="F162" s="280"/>
      <c r="G162" s="280"/>
      <c r="H162" s="282"/>
      <c r="I162" s="282"/>
      <c r="J162" s="282"/>
      <c r="K162" s="282"/>
      <c r="L162" s="282"/>
      <c r="M162" s="282"/>
      <c r="N162" s="282"/>
      <c r="O162" s="282"/>
      <c r="P162" s="280"/>
    </row>
    <row r="163" spans="1:16" ht="26.25">
      <c r="A163" s="272"/>
      <c r="B163" s="273"/>
      <c r="C163" s="273"/>
      <c r="D163" s="280"/>
      <c r="E163" s="281"/>
      <c r="F163" s="280"/>
      <c r="G163" s="280"/>
      <c r="H163" s="282"/>
      <c r="I163" s="282"/>
      <c r="J163" s="282"/>
      <c r="K163" s="282"/>
      <c r="L163" s="282"/>
      <c r="M163" s="282"/>
      <c r="N163" s="282"/>
      <c r="O163" s="282"/>
      <c r="P163" s="280"/>
    </row>
    <row r="164" spans="1:16" ht="26.25">
      <c r="A164" s="272"/>
      <c r="B164" s="273"/>
      <c r="C164" s="273"/>
      <c r="D164" s="280"/>
      <c r="E164" s="281"/>
      <c r="F164" s="280"/>
      <c r="G164" s="280"/>
      <c r="H164" s="282"/>
      <c r="I164" s="282"/>
      <c r="J164" s="282"/>
      <c r="K164" s="282"/>
      <c r="L164" s="282"/>
      <c r="M164" s="282"/>
      <c r="N164" s="282"/>
      <c r="O164" s="282"/>
      <c r="P164" s="280"/>
    </row>
    <row r="165" spans="1:16" ht="26.25">
      <c r="A165" s="272"/>
      <c r="B165" s="273"/>
      <c r="C165" s="273"/>
      <c r="D165" s="280"/>
      <c r="E165" s="281"/>
      <c r="F165" s="280"/>
      <c r="G165" s="280"/>
      <c r="H165" s="282"/>
      <c r="I165" s="282"/>
      <c r="J165" s="282"/>
      <c r="K165" s="282"/>
      <c r="L165" s="282"/>
      <c r="M165" s="282"/>
      <c r="N165" s="282"/>
      <c r="O165" s="282"/>
      <c r="P165" s="280"/>
    </row>
    <row r="166" spans="1:16" ht="26.25">
      <c r="A166" s="272"/>
      <c r="B166" s="273"/>
      <c r="C166" s="273"/>
      <c r="D166" s="280"/>
      <c r="E166" s="281"/>
      <c r="F166" s="280"/>
      <c r="G166" s="280"/>
      <c r="H166" s="282"/>
      <c r="I166" s="282"/>
      <c r="J166" s="282"/>
      <c r="K166" s="282"/>
      <c r="L166" s="282"/>
      <c r="M166" s="282"/>
      <c r="N166" s="282"/>
      <c r="O166" s="282"/>
      <c r="P166" s="280"/>
    </row>
    <row r="167" spans="1:16" ht="33">
      <c r="A167" s="272"/>
      <c r="B167" s="283"/>
      <c r="C167" s="273"/>
      <c r="D167" s="280"/>
      <c r="E167" s="281"/>
      <c r="F167" s="280"/>
      <c r="G167" s="280"/>
      <c r="H167" s="282"/>
      <c r="I167" s="282"/>
      <c r="J167" s="282"/>
      <c r="K167" s="282"/>
      <c r="L167" s="282"/>
      <c r="M167" s="282"/>
      <c r="N167" s="282"/>
      <c r="O167" s="282"/>
      <c r="P167" s="280"/>
    </row>
    <row r="168" spans="1:16" ht="26.25">
      <c r="A168" s="272"/>
      <c r="B168" s="273"/>
      <c r="C168" s="273"/>
      <c r="D168" s="280"/>
      <c r="E168" s="281"/>
      <c r="F168" s="280"/>
      <c r="G168" s="280"/>
      <c r="H168" s="282"/>
      <c r="I168" s="282"/>
      <c r="J168" s="282"/>
      <c r="K168" s="282"/>
      <c r="L168" s="282"/>
      <c r="M168" s="282"/>
      <c r="N168" s="282"/>
      <c r="O168" s="282"/>
      <c r="P168" s="280"/>
    </row>
    <row r="169" spans="1:16" ht="26.25">
      <c r="A169" s="272"/>
      <c r="B169" s="273"/>
      <c r="C169" s="273"/>
      <c r="D169" s="280"/>
      <c r="E169" s="281"/>
      <c r="F169" s="280"/>
      <c r="G169" s="280"/>
      <c r="H169" s="282"/>
      <c r="I169" s="282"/>
      <c r="J169" s="282"/>
      <c r="K169" s="282"/>
      <c r="L169" s="282"/>
      <c r="M169" s="282"/>
      <c r="N169" s="282"/>
      <c r="O169" s="282"/>
      <c r="P169" s="280"/>
    </row>
    <row r="170" spans="1:16" ht="26.25">
      <c r="A170" s="272"/>
      <c r="B170" s="273"/>
      <c r="C170" s="273"/>
      <c r="D170" s="280"/>
      <c r="E170" s="281"/>
      <c r="F170" s="280"/>
      <c r="G170" s="280"/>
      <c r="H170" s="282"/>
      <c r="I170" s="282"/>
      <c r="J170" s="282"/>
      <c r="K170" s="282"/>
      <c r="L170" s="282"/>
      <c r="M170" s="282"/>
      <c r="N170" s="282"/>
      <c r="O170" s="282"/>
      <c r="P170" s="280"/>
    </row>
    <row r="171" spans="1:16" ht="23.25">
      <c r="A171" s="284"/>
      <c r="B171" s="285"/>
      <c r="C171" s="285"/>
      <c r="D171" s="286"/>
      <c r="E171" s="287"/>
      <c r="F171" s="286"/>
      <c r="G171" s="286"/>
      <c r="H171" s="288"/>
      <c r="I171" s="288"/>
      <c r="J171" s="288"/>
      <c r="K171" s="288"/>
      <c r="L171" s="288"/>
      <c r="M171" s="288"/>
      <c r="N171" s="288"/>
      <c r="O171" s="288"/>
      <c r="P171" s="286"/>
    </row>
    <row r="172" spans="1:16" ht="33">
      <c r="A172" s="284"/>
      <c r="B172" s="283"/>
      <c r="C172" s="285"/>
      <c r="D172" s="286"/>
      <c r="E172" s="287"/>
      <c r="F172" s="286"/>
      <c r="G172" s="286"/>
      <c r="H172" s="288"/>
      <c r="I172" s="288"/>
      <c r="J172" s="288"/>
      <c r="K172" s="288"/>
      <c r="L172" s="288"/>
      <c r="M172" s="288"/>
      <c r="N172" s="288"/>
      <c r="O172" s="288"/>
      <c r="P172" s="286"/>
    </row>
    <row r="173" spans="1:16" ht="33">
      <c r="A173" s="284"/>
      <c r="B173" s="283"/>
      <c r="C173" s="285"/>
      <c r="D173" s="286"/>
      <c r="E173" s="287"/>
      <c r="F173" s="286"/>
      <c r="G173" s="286"/>
      <c r="H173" s="288"/>
      <c r="I173" s="288"/>
      <c r="J173" s="288"/>
      <c r="K173" s="288"/>
      <c r="L173" s="288"/>
      <c r="M173" s="288"/>
      <c r="N173" s="288"/>
      <c r="O173" s="288"/>
      <c r="P173" s="286"/>
    </row>
    <row r="174" spans="1:16" ht="23.25">
      <c r="A174" s="284"/>
      <c r="B174" s="285"/>
      <c r="C174" s="285"/>
      <c r="D174" s="286"/>
      <c r="E174" s="287"/>
      <c r="F174" s="286"/>
      <c r="G174" s="286"/>
      <c r="H174" s="288"/>
      <c r="I174" s="288"/>
      <c r="J174" s="288"/>
      <c r="K174" s="288"/>
      <c r="L174" s="288"/>
      <c r="M174" s="288"/>
      <c r="N174" s="288"/>
      <c r="O174" s="288"/>
      <c r="P174" s="286"/>
    </row>
    <row r="175" spans="1:16" ht="23.25">
      <c r="A175" s="284"/>
      <c r="B175" s="285"/>
      <c r="C175" s="285"/>
      <c r="D175" s="286"/>
      <c r="E175" s="287"/>
      <c r="F175" s="286"/>
      <c r="G175" s="286"/>
      <c r="H175" s="288"/>
      <c r="I175" s="288"/>
      <c r="J175" s="288"/>
      <c r="K175" s="288"/>
      <c r="L175" s="288"/>
      <c r="M175" s="288"/>
      <c r="N175" s="288"/>
      <c r="O175" s="288"/>
      <c r="P175" s="286"/>
    </row>
    <row r="176" spans="1:16" ht="23.25">
      <c r="A176" s="284"/>
      <c r="B176" s="285"/>
      <c r="C176" s="285"/>
      <c r="D176" s="286"/>
      <c r="E176" s="287"/>
      <c r="F176" s="286"/>
      <c r="G176" s="286"/>
      <c r="H176" s="288"/>
      <c r="I176" s="288"/>
      <c r="J176" s="288"/>
      <c r="K176" s="288"/>
      <c r="L176" s="288"/>
      <c r="M176" s="288"/>
      <c r="N176" s="288"/>
      <c r="O176" s="288"/>
      <c r="P176" s="286"/>
    </row>
    <row r="177" spans="1:16" ht="23.25">
      <c r="A177" s="284"/>
      <c r="B177" s="285"/>
      <c r="C177" s="285"/>
      <c r="D177" s="286"/>
      <c r="E177" s="287"/>
      <c r="F177" s="286"/>
      <c r="G177" s="286"/>
      <c r="H177" s="288"/>
      <c r="I177" s="288"/>
      <c r="J177" s="288"/>
      <c r="K177" s="288"/>
      <c r="L177" s="288"/>
      <c r="M177" s="288"/>
      <c r="N177" s="288"/>
      <c r="O177" s="288"/>
      <c r="P177" s="286"/>
    </row>
    <row r="178" spans="1:16" ht="23.25">
      <c r="A178" s="284"/>
      <c r="B178" s="285"/>
      <c r="C178" s="285"/>
      <c r="D178" s="286"/>
      <c r="E178" s="287"/>
      <c r="F178" s="286"/>
      <c r="G178" s="286"/>
      <c r="H178" s="288"/>
      <c r="I178" s="288"/>
      <c r="J178" s="288"/>
      <c r="K178" s="288"/>
      <c r="L178" s="288"/>
      <c r="M178" s="288"/>
      <c r="N178" s="288"/>
      <c r="O178" s="288"/>
      <c r="P178" s="286"/>
    </row>
    <row r="179" spans="1:16" ht="23.25">
      <c r="A179" s="284"/>
      <c r="B179" s="285"/>
      <c r="C179" s="285"/>
      <c r="D179" s="286"/>
      <c r="E179" s="287"/>
      <c r="F179" s="286"/>
      <c r="G179" s="286"/>
      <c r="H179" s="288"/>
      <c r="I179" s="288"/>
      <c r="J179" s="288"/>
      <c r="K179" s="288"/>
      <c r="L179" s="288"/>
      <c r="M179" s="288"/>
      <c r="N179" s="288"/>
      <c r="O179" s="288"/>
      <c r="P179" s="286"/>
    </row>
    <row r="180" spans="1:16" ht="23.25">
      <c r="A180" s="284"/>
      <c r="B180" s="285"/>
      <c r="C180" s="285"/>
      <c r="D180" s="286"/>
      <c r="E180" s="287"/>
      <c r="F180" s="286"/>
      <c r="G180" s="286"/>
      <c r="H180" s="288"/>
      <c r="I180" s="288"/>
      <c r="J180" s="288"/>
      <c r="K180" s="288"/>
      <c r="L180" s="288"/>
      <c r="M180" s="288"/>
      <c r="N180" s="288"/>
      <c r="O180" s="288"/>
      <c r="P180" s="286"/>
    </row>
    <row r="181" spans="1:16" ht="23.25">
      <c r="A181" s="284"/>
      <c r="B181" s="285"/>
      <c r="C181" s="285"/>
      <c r="D181" s="286"/>
      <c r="E181" s="287"/>
      <c r="F181" s="286"/>
      <c r="G181" s="286"/>
      <c r="H181" s="288"/>
      <c r="I181" s="288"/>
      <c r="J181" s="288"/>
      <c r="K181" s="288"/>
      <c r="L181" s="288"/>
      <c r="M181" s="288"/>
      <c r="N181" s="288"/>
      <c r="O181" s="288"/>
      <c r="P181" s="286"/>
    </row>
    <row r="182" spans="1:16" ht="23.25">
      <c r="A182" s="284"/>
      <c r="B182" s="285"/>
      <c r="C182" s="285"/>
      <c r="D182" s="286"/>
      <c r="E182" s="287"/>
      <c r="F182" s="286"/>
      <c r="G182" s="286"/>
      <c r="H182" s="288"/>
      <c r="I182" s="288"/>
      <c r="J182" s="288"/>
      <c r="K182" s="288"/>
      <c r="L182" s="288"/>
      <c r="M182" s="288"/>
      <c r="N182" s="288"/>
      <c r="O182" s="288"/>
      <c r="P182" s="286"/>
    </row>
    <row r="183" spans="1:16" ht="23.25">
      <c r="A183" s="284"/>
      <c r="B183" s="285"/>
      <c r="C183" s="285"/>
      <c r="D183" s="286"/>
      <c r="E183" s="287"/>
      <c r="F183" s="286"/>
      <c r="G183" s="286"/>
      <c r="H183" s="288"/>
      <c r="I183" s="288"/>
      <c r="J183" s="288"/>
      <c r="K183" s="288"/>
      <c r="L183" s="288"/>
      <c r="M183" s="288"/>
      <c r="N183" s="288"/>
      <c r="O183" s="288"/>
      <c r="P183" s="286"/>
    </row>
    <row r="184" spans="1:16" ht="23.25">
      <c r="A184" s="284"/>
      <c r="B184" s="285"/>
      <c r="C184" s="285"/>
      <c r="D184" s="286"/>
      <c r="E184" s="287"/>
      <c r="F184" s="286"/>
      <c r="G184" s="286"/>
      <c r="H184" s="288"/>
      <c r="I184" s="288"/>
      <c r="J184" s="288"/>
      <c r="K184" s="288"/>
      <c r="L184" s="288"/>
      <c r="M184" s="288"/>
      <c r="N184" s="288"/>
      <c r="O184" s="288"/>
      <c r="P184" s="286"/>
    </row>
    <row r="185" spans="1:16" ht="23.25">
      <c r="A185" s="284"/>
      <c r="B185" s="285"/>
      <c r="C185" s="285"/>
      <c r="D185" s="286"/>
      <c r="E185" s="287"/>
      <c r="F185" s="286"/>
      <c r="G185" s="286"/>
      <c r="H185" s="288"/>
      <c r="I185" s="288"/>
      <c r="J185" s="288"/>
      <c r="K185" s="288"/>
      <c r="L185" s="288"/>
      <c r="M185" s="288"/>
      <c r="N185" s="288"/>
      <c r="O185" s="288"/>
      <c r="P185" s="286"/>
    </row>
    <row r="186" spans="1:16" ht="23.25">
      <c r="A186" s="284"/>
      <c r="B186" s="285"/>
      <c r="C186" s="285"/>
      <c r="D186" s="286"/>
      <c r="E186" s="287"/>
      <c r="F186" s="286"/>
      <c r="G186" s="286"/>
      <c r="H186" s="288"/>
      <c r="I186" s="288"/>
      <c r="J186" s="288"/>
      <c r="K186" s="288"/>
      <c r="L186" s="288"/>
      <c r="M186" s="288"/>
      <c r="N186" s="288"/>
      <c r="O186" s="288"/>
      <c r="P186" s="286"/>
    </row>
    <row r="187" spans="1:16" ht="23.25">
      <c r="A187" s="284"/>
      <c r="B187" s="285"/>
      <c r="C187" s="285"/>
      <c r="D187" s="286"/>
      <c r="E187" s="287"/>
      <c r="F187" s="286"/>
      <c r="G187" s="286"/>
      <c r="H187" s="288"/>
      <c r="I187" s="288"/>
      <c r="J187" s="288"/>
      <c r="K187" s="288"/>
      <c r="L187" s="288"/>
      <c r="M187" s="288"/>
      <c r="N187" s="288"/>
      <c r="O187" s="288"/>
      <c r="P187" s="286"/>
    </row>
    <row r="188" spans="1:16" ht="23.25">
      <c r="A188" s="284"/>
      <c r="B188" s="285"/>
      <c r="C188" s="285"/>
      <c r="D188" s="286"/>
      <c r="E188" s="287"/>
      <c r="F188" s="286"/>
      <c r="G188" s="286"/>
      <c r="H188" s="288"/>
      <c r="I188" s="288"/>
      <c r="J188" s="288"/>
      <c r="K188" s="288"/>
      <c r="L188" s="288"/>
      <c r="M188" s="288"/>
      <c r="N188" s="288"/>
      <c r="O188" s="288"/>
      <c r="P188" s="286"/>
    </row>
    <row r="189" spans="1:16" ht="23.25">
      <c r="A189" s="284"/>
      <c r="C189" s="285"/>
      <c r="D189" s="286"/>
      <c r="E189" s="287"/>
      <c r="F189" s="286"/>
      <c r="G189" s="286"/>
      <c r="H189" s="288"/>
      <c r="I189" s="288"/>
      <c r="J189" s="288"/>
      <c r="K189" s="288"/>
      <c r="L189" s="288"/>
      <c r="M189" s="288"/>
      <c r="N189" s="288"/>
      <c r="O189" s="288"/>
      <c r="P189" s="286"/>
    </row>
    <row r="190" spans="1:16" ht="23.25">
      <c r="A190" s="284"/>
      <c r="B190" s="285"/>
      <c r="C190" s="285"/>
      <c r="D190" s="286"/>
      <c r="E190" s="287"/>
      <c r="F190" s="286"/>
      <c r="G190" s="286"/>
      <c r="H190" s="288"/>
      <c r="I190" s="288"/>
      <c r="J190" s="288"/>
      <c r="K190" s="288"/>
      <c r="L190" s="288"/>
      <c r="M190" s="288"/>
      <c r="N190" s="288"/>
      <c r="O190" s="288"/>
      <c r="P190" s="286"/>
    </row>
  </sheetData>
  <mergeCells count="165">
    <mergeCell ref="A134:H134"/>
    <mergeCell ref="J134:O134"/>
    <mergeCell ref="L111:M111"/>
    <mergeCell ref="L112:M112"/>
    <mergeCell ref="A81:H81"/>
    <mergeCell ref="J81:O81"/>
    <mergeCell ref="A82:P82"/>
    <mergeCell ref="A85:H85"/>
    <mergeCell ref="J85:O85"/>
    <mergeCell ref="L133:M133"/>
    <mergeCell ref="L128:M128"/>
    <mergeCell ref="L129:M129"/>
    <mergeCell ref="L130:M130"/>
    <mergeCell ref="L131:M131"/>
    <mergeCell ref="L132:M132"/>
    <mergeCell ref="L123:M123"/>
    <mergeCell ref="L124:M124"/>
    <mergeCell ref="L125:M125"/>
    <mergeCell ref="L126:M126"/>
    <mergeCell ref="L127:M127"/>
    <mergeCell ref="L118:M118"/>
    <mergeCell ref="L119:M119"/>
    <mergeCell ref="L120:M120"/>
    <mergeCell ref="L121:M121"/>
    <mergeCell ref="L122:M122"/>
    <mergeCell ref="L113:M113"/>
    <mergeCell ref="L114:M114"/>
    <mergeCell ref="L115:M115"/>
    <mergeCell ref="L116:M116"/>
    <mergeCell ref="L117:M117"/>
    <mergeCell ref="L108:M108"/>
    <mergeCell ref="L109:M109"/>
    <mergeCell ref="L110:M110"/>
    <mergeCell ref="L103:M103"/>
    <mergeCell ref="L104:M104"/>
    <mergeCell ref="L105:M105"/>
    <mergeCell ref="L106:M106"/>
    <mergeCell ref="L107:M107"/>
    <mergeCell ref="L98:M98"/>
    <mergeCell ref="L99:M99"/>
    <mergeCell ref="L100:M100"/>
    <mergeCell ref="L101:M101"/>
    <mergeCell ref="L102:M102"/>
    <mergeCell ref="L93:M93"/>
    <mergeCell ref="L94:M94"/>
    <mergeCell ref="L95:M95"/>
    <mergeCell ref="L96:M96"/>
    <mergeCell ref="L97:M97"/>
    <mergeCell ref="L92:M92"/>
    <mergeCell ref="A69:H69"/>
    <mergeCell ref="J69:O69"/>
    <mergeCell ref="A70:P70"/>
    <mergeCell ref="L71:M71"/>
    <mergeCell ref="L77:M77"/>
    <mergeCell ref="L78:M78"/>
    <mergeCell ref="L79:M79"/>
    <mergeCell ref="L80:M80"/>
    <mergeCell ref="L72:M72"/>
    <mergeCell ref="L73:M73"/>
    <mergeCell ref="L74:M74"/>
    <mergeCell ref="L75:M75"/>
    <mergeCell ref="L76:M76"/>
    <mergeCell ref="L63:M63"/>
    <mergeCell ref="L64:M64"/>
    <mergeCell ref="L65:M65"/>
    <mergeCell ref="L37:M37"/>
    <mergeCell ref="L38:M38"/>
    <mergeCell ref="L53:M53"/>
    <mergeCell ref="L54:M54"/>
    <mergeCell ref="L55:M55"/>
    <mergeCell ref="L56:M56"/>
    <mergeCell ref="L57:M57"/>
    <mergeCell ref="L58:M58"/>
    <mergeCell ref="L59:M59"/>
    <mergeCell ref="A50:P50"/>
    <mergeCell ref="L52:M52"/>
    <mergeCell ref="A49:H49"/>
    <mergeCell ref="J49:O49"/>
    <mergeCell ref="L47:M47"/>
    <mergeCell ref="L45:M45"/>
    <mergeCell ref="L46:M46"/>
    <mergeCell ref="E144:F144"/>
    <mergeCell ref="I144:J144"/>
    <mergeCell ref="K144:L144"/>
    <mergeCell ref="N144:O144"/>
    <mergeCell ref="E145:F145"/>
    <mergeCell ref="K145:L145"/>
    <mergeCell ref="N145:O145"/>
    <mergeCell ref="E142:F142"/>
    <mergeCell ref="K142:L142"/>
    <mergeCell ref="N142:O142"/>
    <mergeCell ref="D152:E152"/>
    <mergeCell ref="F152:H152"/>
    <mergeCell ref="F154:G154"/>
    <mergeCell ref="F147:I147"/>
    <mergeCell ref="D148:E148"/>
    <mergeCell ref="F148:H148"/>
    <mergeCell ref="H149:I149"/>
    <mergeCell ref="H150:P150"/>
    <mergeCell ref="B151:D151"/>
    <mergeCell ref="F151:I151"/>
    <mergeCell ref="J135:O135"/>
    <mergeCell ref="A136:P136"/>
    <mergeCell ref="A137:L137"/>
    <mergeCell ref="I140:J141"/>
    <mergeCell ref="E141:F141"/>
    <mergeCell ref="K141:L141"/>
    <mergeCell ref="N141:O141"/>
    <mergeCell ref="L51:M51"/>
    <mergeCell ref="L48:M48"/>
    <mergeCell ref="L66:M66"/>
    <mergeCell ref="L67:M67"/>
    <mergeCell ref="L68:M68"/>
    <mergeCell ref="A135:H135"/>
    <mergeCell ref="L60:M60"/>
    <mergeCell ref="L61:M61"/>
    <mergeCell ref="L62:M62"/>
    <mergeCell ref="L87:M87"/>
    <mergeCell ref="L88:M88"/>
    <mergeCell ref="L89:M89"/>
    <mergeCell ref="L90:M90"/>
    <mergeCell ref="L91:M91"/>
    <mergeCell ref="L83:M83"/>
    <mergeCell ref="L84:M84"/>
    <mergeCell ref="A86:P86"/>
    <mergeCell ref="L34:M34"/>
    <mergeCell ref="L35:M35"/>
    <mergeCell ref="A39:H39"/>
    <mergeCell ref="J39:O39"/>
    <mergeCell ref="A40:P40"/>
    <mergeCell ref="L41:M41"/>
    <mergeCell ref="L42:M42"/>
    <mergeCell ref="L43:M43"/>
    <mergeCell ref="L44:M44"/>
    <mergeCell ref="L36:M36"/>
    <mergeCell ref="L32:M32"/>
    <mergeCell ref="L33:M33"/>
    <mergeCell ref="A28:P28"/>
    <mergeCell ref="L29:M29"/>
    <mergeCell ref="L30:M30"/>
    <mergeCell ref="L31:M31"/>
    <mergeCell ref="A27:H27"/>
    <mergeCell ref="J27:O27"/>
    <mergeCell ref="L16:M16"/>
    <mergeCell ref="A18:P18"/>
    <mergeCell ref="L19:M19"/>
    <mergeCell ref="L20:M20"/>
    <mergeCell ref="L21:M21"/>
    <mergeCell ref="L22:M22"/>
    <mergeCell ref="L23:M23"/>
    <mergeCell ref="L24:M24"/>
    <mergeCell ref="L25:M25"/>
    <mergeCell ref="L26:M26"/>
    <mergeCell ref="L15:M15"/>
    <mergeCell ref="K1:P1"/>
    <mergeCell ref="A2:O2"/>
    <mergeCell ref="A3:O3"/>
    <mergeCell ref="A4:P4"/>
    <mergeCell ref="A5:P5"/>
    <mergeCell ref="C7:G7"/>
    <mergeCell ref="C8:G8"/>
    <mergeCell ref="C9:L9"/>
    <mergeCell ref="C11:G11"/>
    <mergeCell ref="C12:G12"/>
    <mergeCell ref="C13:L13"/>
  </mergeCells>
  <pageMargins left="0.55118110236220474" right="0.55118110236220474" top="0.39370078740157483" bottom="0.39370078740157483" header="0.31496062992125984" footer="0.31496062992125984"/>
  <pageSetup paperSize="9" scale="26" fitToHeight="2" orientation="landscape" r:id="rId1"/>
  <rowBreaks count="1" manualBreakCount="1">
    <brk id="3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C212"/>
  <sheetViews>
    <sheetView view="pageBreakPreview" zoomScale="40" zoomScaleNormal="80" zoomScaleSheetLayoutView="40" workbookViewId="0">
      <selection activeCell="A5" sqref="A5:P5"/>
    </sheetView>
  </sheetViews>
  <sheetFormatPr defaultColWidth="9.140625" defaultRowHeight="18.75" outlineLevelCol="1"/>
  <cols>
    <col min="1" max="1" width="10.140625" style="55" customWidth="1"/>
    <col min="2" max="2" width="97.42578125" style="7" customWidth="1"/>
    <col min="3" max="3" width="48.85546875" style="7" customWidth="1"/>
    <col min="4" max="4" width="20.5703125" style="8" bestFit="1" customWidth="1" outlineLevel="1"/>
    <col min="5" max="5" width="52.7109375" style="65" customWidth="1" outlineLevel="1"/>
    <col min="6" max="6" width="15.85546875" style="8" hidden="1" customWidth="1" outlineLevel="1"/>
    <col min="7" max="7" width="21.5703125" style="8" customWidth="1" outlineLevel="1"/>
    <col min="8" max="8" width="37.28515625" style="49" customWidth="1"/>
    <col min="9" max="9" width="38" style="49" customWidth="1"/>
    <col min="10" max="10" width="24.42578125" style="49" customWidth="1" outlineLevel="1"/>
    <col min="11" max="11" width="39" style="49" customWidth="1" outlineLevel="1"/>
    <col min="12" max="12" width="29.85546875" style="49" customWidth="1" outlineLevel="1"/>
    <col min="13" max="13" width="6.85546875" style="49" customWidth="1" outlineLevel="1"/>
    <col min="14" max="14" width="31.7109375" style="49" customWidth="1"/>
    <col min="15" max="15" width="20.140625" style="49" customWidth="1"/>
    <col min="16" max="16" width="37.42578125" style="8" customWidth="1"/>
    <col min="17" max="17" width="55.7109375" style="324" customWidth="1"/>
    <col min="18" max="18" width="25.5703125" style="24" customWidth="1"/>
    <col min="19" max="19" width="40.7109375" style="8" customWidth="1"/>
    <col min="20" max="20" width="12.140625" style="8" customWidth="1"/>
    <col min="21" max="21" width="14" style="8" customWidth="1"/>
    <col min="22" max="22" width="16.28515625" style="8" customWidth="1"/>
    <col min="23" max="23" width="19.85546875" style="8" customWidth="1"/>
    <col min="24" max="24" width="21.28515625" style="8" customWidth="1"/>
    <col min="25" max="25" width="17.42578125" style="8" customWidth="1"/>
    <col min="26" max="27" width="9.140625" style="8"/>
    <col min="28" max="29" width="15.7109375" style="49" customWidth="1"/>
    <col min="30" max="16384" width="9.140625" style="8"/>
  </cols>
  <sheetData>
    <row r="1" spans="1:22" ht="33.75">
      <c r="A1" s="176"/>
      <c r="B1" s="176"/>
      <c r="C1" s="177"/>
      <c r="D1" s="176"/>
      <c r="E1" s="178"/>
      <c r="F1" s="178"/>
      <c r="G1" s="178"/>
      <c r="H1" s="179"/>
      <c r="I1" s="179"/>
      <c r="J1" s="180"/>
      <c r="K1" s="398" t="s">
        <v>43</v>
      </c>
      <c r="L1" s="398"/>
      <c r="M1" s="398"/>
      <c r="N1" s="398"/>
      <c r="O1" s="398"/>
      <c r="P1" s="398"/>
    </row>
    <row r="2" spans="1:22" ht="33.75">
      <c r="A2" s="399" t="s">
        <v>44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181"/>
    </row>
    <row r="3" spans="1:22" ht="33.7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181"/>
    </row>
    <row r="4" spans="1:22" ht="69" customHeight="1">
      <c r="A4" s="401" t="s">
        <v>620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22" ht="44.25" customHeight="1">
      <c r="A5" s="401" t="s">
        <v>415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22" ht="33">
      <c r="A6" s="182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2" ht="40.5" customHeight="1">
      <c r="A7" s="182"/>
      <c r="B7" s="295" t="s">
        <v>14</v>
      </c>
      <c r="C7" s="402" t="s">
        <v>183</v>
      </c>
      <c r="D7" s="402"/>
      <c r="E7" s="402"/>
      <c r="F7" s="402"/>
      <c r="G7" s="402"/>
      <c r="H7" s="296"/>
      <c r="I7" s="296"/>
      <c r="J7" s="296"/>
      <c r="K7" s="296"/>
      <c r="L7" s="296"/>
      <c r="M7" s="296"/>
      <c r="N7" s="296"/>
      <c r="O7" s="296"/>
      <c r="P7" s="296"/>
    </row>
    <row r="8" spans="1:22" ht="34.5" customHeight="1">
      <c r="A8" s="182"/>
      <c r="B8" s="296"/>
      <c r="C8" s="402" t="s">
        <v>184</v>
      </c>
      <c r="D8" s="402"/>
      <c r="E8" s="402"/>
      <c r="F8" s="402"/>
      <c r="G8" s="402"/>
      <c r="H8" s="295"/>
      <c r="I8" s="295"/>
      <c r="J8" s="295"/>
      <c r="K8" s="295"/>
      <c r="L8" s="295"/>
      <c r="M8" s="296"/>
      <c r="N8" s="296"/>
      <c r="O8" s="296"/>
      <c r="P8" s="296"/>
    </row>
    <row r="9" spans="1:22" ht="33">
      <c r="A9" s="182"/>
      <c r="B9" s="296"/>
      <c r="C9" s="403" t="s">
        <v>185</v>
      </c>
      <c r="D9" s="403"/>
      <c r="E9" s="403"/>
      <c r="F9" s="403"/>
      <c r="G9" s="403"/>
      <c r="H9" s="403"/>
      <c r="I9" s="403"/>
      <c r="J9" s="403"/>
      <c r="K9" s="403"/>
      <c r="L9" s="403"/>
      <c r="M9" s="297"/>
      <c r="N9" s="296"/>
      <c r="O9" s="296"/>
      <c r="P9" s="296"/>
    </row>
    <row r="10" spans="1:22" ht="33">
      <c r="A10" s="182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22" ht="33" hidden="1">
      <c r="A11" s="182"/>
      <c r="B11" s="296" t="s">
        <v>14</v>
      </c>
      <c r="C11" s="404" t="s">
        <v>15</v>
      </c>
      <c r="D11" s="404"/>
      <c r="E11" s="404"/>
      <c r="F11" s="404"/>
      <c r="G11" s="404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22" ht="33" hidden="1">
      <c r="A12" s="182"/>
      <c r="B12" s="296"/>
      <c r="C12" s="404" t="s">
        <v>16</v>
      </c>
      <c r="D12" s="404"/>
      <c r="E12" s="404"/>
      <c r="F12" s="404"/>
      <c r="G12" s="404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22" ht="33" hidden="1">
      <c r="A13" s="182"/>
      <c r="B13" s="296"/>
      <c r="C13" s="405" t="s">
        <v>17</v>
      </c>
      <c r="D13" s="405"/>
      <c r="E13" s="405"/>
      <c r="F13" s="405"/>
      <c r="G13" s="405"/>
      <c r="H13" s="405"/>
      <c r="I13" s="405"/>
      <c r="J13" s="405"/>
      <c r="K13" s="405"/>
      <c r="L13" s="405"/>
      <c r="M13" s="297"/>
      <c r="N13" s="296"/>
      <c r="O13" s="296"/>
      <c r="P13" s="296"/>
    </row>
    <row r="14" spans="1:22" ht="165" hidden="1">
      <c r="A14" s="185" t="s">
        <v>0</v>
      </c>
      <c r="B14" s="186" t="s">
        <v>1</v>
      </c>
      <c r="C14" s="186" t="s">
        <v>18</v>
      </c>
      <c r="D14" s="186" t="s">
        <v>2</v>
      </c>
      <c r="E14" s="186" t="s">
        <v>19</v>
      </c>
      <c r="F14" s="186" t="s">
        <v>20</v>
      </c>
      <c r="G14" s="186" t="s">
        <v>21</v>
      </c>
      <c r="H14" s="186" t="s">
        <v>22</v>
      </c>
      <c r="I14" s="186" t="s">
        <v>6</v>
      </c>
      <c r="J14" s="186" t="s">
        <v>7</v>
      </c>
      <c r="K14" s="186" t="s">
        <v>3</v>
      </c>
      <c r="L14" s="186" t="s">
        <v>7</v>
      </c>
      <c r="M14" s="186"/>
      <c r="N14" s="186"/>
      <c r="O14" s="187"/>
      <c r="P14" s="188"/>
      <c r="Q14" s="324" t="s">
        <v>8</v>
      </c>
      <c r="R14" s="24" t="s">
        <v>9</v>
      </c>
      <c r="S14" s="8" t="s">
        <v>10</v>
      </c>
      <c r="T14" s="8" t="s">
        <v>11</v>
      </c>
      <c r="V14" s="8">
        <v>1.23210201</v>
      </c>
    </row>
    <row r="15" spans="1:22" ht="132">
      <c r="A15" s="189" t="s">
        <v>0</v>
      </c>
      <c r="B15" s="189" t="s">
        <v>1</v>
      </c>
      <c r="C15" s="190" t="s">
        <v>34</v>
      </c>
      <c r="D15" s="189" t="s">
        <v>18</v>
      </c>
      <c r="E15" s="189" t="s">
        <v>2</v>
      </c>
      <c r="F15" s="189" t="s">
        <v>35</v>
      </c>
      <c r="G15" s="189" t="s">
        <v>412</v>
      </c>
      <c r="H15" s="191" t="s">
        <v>37</v>
      </c>
      <c r="I15" s="191" t="s">
        <v>38</v>
      </c>
      <c r="J15" s="190" t="s">
        <v>413</v>
      </c>
      <c r="K15" s="190" t="s">
        <v>21</v>
      </c>
      <c r="L15" s="396" t="s">
        <v>6</v>
      </c>
      <c r="M15" s="397"/>
      <c r="N15" s="192" t="s">
        <v>40</v>
      </c>
      <c r="O15" s="189" t="s">
        <v>41</v>
      </c>
      <c r="P15" s="193" t="s">
        <v>38</v>
      </c>
    </row>
    <row r="16" spans="1:22" ht="33.75">
      <c r="A16" s="189">
        <v>1</v>
      </c>
      <c r="B16" s="189">
        <v>2</v>
      </c>
      <c r="C16" s="190">
        <v>3</v>
      </c>
      <c r="D16" s="189">
        <v>4</v>
      </c>
      <c r="E16" s="189">
        <v>5</v>
      </c>
      <c r="F16" s="189">
        <v>6</v>
      </c>
      <c r="G16" s="189">
        <v>7</v>
      </c>
      <c r="H16" s="194">
        <v>8</v>
      </c>
      <c r="I16" s="194">
        <v>9</v>
      </c>
      <c r="J16" s="190">
        <v>10</v>
      </c>
      <c r="K16" s="190">
        <v>11</v>
      </c>
      <c r="L16" s="396">
        <v>12</v>
      </c>
      <c r="M16" s="397"/>
      <c r="N16" s="192">
        <v>13</v>
      </c>
      <c r="O16" s="189">
        <v>14</v>
      </c>
      <c r="P16" s="195">
        <v>15</v>
      </c>
    </row>
    <row r="17" spans="1:29" ht="33" hidden="1">
      <c r="A17" s="196"/>
      <c r="B17" s="197"/>
      <c r="C17" s="197"/>
      <c r="D17" s="197"/>
      <c r="E17" s="197"/>
      <c r="F17" s="198"/>
      <c r="G17" s="198"/>
      <c r="H17" s="197"/>
      <c r="I17" s="197"/>
      <c r="J17" s="197"/>
      <c r="K17" s="197"/>
      <c r="L17" s="197"/>
      <c r="M17" s="199"/>
      <c r="N17" s="199"/>
      <c r="O17" s="200"/>
      <c r="P17" s="201"/>
    </row>
    <row r="18" spans="1:29" ht="33">
      <c r="A18" s="418" t="s">
        <v>69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0"/>
    </row>
    <row r="19" spans="1:29" ht="73.5" customHeight="1">
      <c r="A19" s="202">
        <v>1</v>
      </c>
      <c r="B19" s="304" t="s">
        <v>440</v>
      </c>
      <c r="C19" s="305" t="s">
        <v>460</v>
      </c>
      <c r="D19" s="306" t="s">
        <v>42</v>
      </c>
      <c r="E19" s="307">
        <v>4</v>
      </c>
      <c r="F19" s="306">
        <v>2020</v>
      </c>
      <c r="G19" s="306">
        <v>2021</v>
      </c>
      <c r="H19" s="331">
        <v>208279.49</v>
      </c>
      <c r="I19" s="312">
        <v>833117.96</v>
      </c>
      <c r="J19" s="200">
        <v>6</v>
      </c>
      <c r="K19" s="198" t="s">
        <v>33</v>
      </c>
      <c r="L19" s="421">
        <v>121</v>
      </c>
      <c r="M19" s="422"/>
      <c r="N19" s="199">
        <v>0</v>
      </c>
      <c r="O19" s="298">
        <v>0</v>
      </c>
      <c r="P19" s="303">
        <f>I19</f>
        <v>833117.96</v>
      </c>
      <c r="Q19" s="325"/>
    </row>
    <row r="20" spans="1:29" ht="66">
      <c r="A20" s="202">
        <v>2</v>
      </c>
      <c r="B20" s="304" t="s">
        <v>441</v>
      </c>
      <c r="C20" s="305" t="s">
        <v>460</v>
      </c>
      <c r="D20" s="306" t="s">
        <v>42</v>
      </c>
      <c r="E20" s="307">
        <v>4</v>
      </c>
      <c r="F20" s="306">
        <v>2020</v>
      </c>
      <c r="G20" s="306">
        <v>2021</v>
      </c>
      <c r="H20" s="331">
        <v>213076.71</v>
      </c>
      <c r="I20" s="312">
        <v>852306.84</v>
      </c>
      <c r="J20" s="200">
        <v>6</v>
      </c>
      <c r="K20" s="198" t="s">
        <v>33</v>
      </c>
      <c r="L20" s="421">
        <v>121</v>
      </c>
      <c r="M20" s="422"/>
      <c r="N20" s="199">
        <v>0</v>
      </c>
      <c r="O20" s="298">
        <v>0</v>
      </c>
      <c r="P20" s="303">
        <f t="shared" ref="P20:P51" si="0">I20</f>
        <v>852306.84</v>
      </c>
      <c r="Q20" s="325"/>
    </row>
    <row r="21" spans="1:29" s="174" customFormat="1" ht="66">
      <c r="A21" s="203">
        <v>3</v>
      </c>
      <c r="B21" s="304" t="s">
        <v>442</v>
      </c>
      <c r="C21" s="305" t="s">
        <v>187</v>
      </c>
      <c r="D21" s="306" t="s">
        <v>42</v>
      </c>
      <c r="E21" s="307">
        <v>2</v>
      </c>
      <c r="F21" s="306">
        <v>2020</v>
      </c>
      <c r="G21" s="306">
        <v>2021</v>
      </c>
      <c r="H21" s="331">
        <v>85480.16</v>
      </c>
      <c r="I21" s="312">
        <v>170960.32</v>
      </c>
      <c r="J21" s="200">
        <v>6</v>
      </c>
      <c r="K21" s="198" t="s">
        <v>33</v>
      </c>
      <c r="L21" s="421">
        <v>121</v>
      </c>
      <c r="M21" s="422"/>
      <c r="N21" s="199">
        <v>0</v>
      </c>
      <c r="O21" s="298">
        <v>0</v>
      </c>
      <c r="P21" s="303">
        <f t="shared" si="0"/>
        <v>170960.32</v>
      </c>
      <c r="Q21" s="326"/>
      <c r="R21" s="175"/>
      <c r="AB21" s="36"/>
      <c r="AC21" s="36"/>
    </row>
    <row r="22" spans="1:29" s="174" customFormat="1" ht="99">
      <c r="A22" s="203">
        <v>4</v>
      </c>
      <c r="B22" s="304" t="s">
        <v>443</v>
      </c>
      <c r="C22" s="305" t="s">
        <v>461</v>
      </c>
      <c r="D22" s="306" t="s">
        <v>42</v>
      </c>
      <c r="E22" s="308">
        <v>2</v>
      </c>
      <c r="F22" s="306">
        <v>2020</v>
      </c>
      <c r="G22" s="306">
        <v>2021</v>
      </c>
      <c r="H22" s="331">
        <v>259866.15</v>
      </c>
      <c r="I22" s="312">
        <v>519732.3</v>
      </c>
      <c r="J22" s="200">
        <v>6</v>
      </c>
      <c r="K22" s="198" t="s">
        <v>33</v>
      </c>
      <c r="L22" s="421">
        <v>121</v>
      </c>
      <c r="M22" s="422"/>
      <c r="N22" s="199">
        <v>0</v>
      </c>
      <c r="O22" s="298">
        <v>0</v>
      </c>
      <c r="P22" s="303">
        <f t="shared" si="0"/>
        <v>519732.3</v>
      </c>
      <c r="Q22" s="326"/>
      <c r="R22" s="175"/>
      <c r="AB22" s="36"/>
      <c r="AC22" s="36"/>
    </row>
    <row r="23" spans="1:29" ht="66">
      <c r="A23" s="203">
        <v>5</v>
      </c>
      <c r="B23" s="304" t="s">
        <v>444</v>
      </c>
      <c r="C23" s="305" t="s">
        <v>462</v>
      </c>
      <c r="D23" s="306" t="s">
        <v>42</v>
      </c>
      <c r="E23" s="307">
        <v>1</v>
      </c>
      <c r="F23" s="306">
        <v>2020</v>
      </c>
      <c r="G23" s="306">
        <v>2021</v>
      </c>
      <c r="H23" s="331">
        <f>I23/E23</f>
        <v>399198.82</v>
      </c>
      <c r="I23" s="312">
        <v>399198.82</v>
      </c>
      <c r="J23" s="200">
        <v>6</v>
      </c>
      <c r="K23" s="198" t="s">
        <v>33</v>
      </c>
      <c r="L23" s="421">
        <v>121</v>
      </c>
      <c r="M23" s="422"/>
      <c r="N23" s="199">
        <v>0</v>
      </c>
      <c r="O23" s="298">
        <v>0</v>
      </c>
      <c r="P23" s="303">
        <f t="shared" si="0"/>
        <v>399198.82</v>
      </c>
      <c r="Q23" s="325"/>
    </row>
    <row r="24" spans="1:29" s="174" customFormat="1" ht="243" customHeight="1">
      <c r="A24" s="203">
        <v>6</v>
      </c>
      <c r="B24" s="304" t="s">
        <v>445</v>
      </c>
      <c r="C24" s="332"/>
      <c r="D24" s="306" t="s">
        <v>42</v>
      </c>
      <c r="E24" s="307">
        <v>1</v>
      </c>
      <c r="F24" s="306">
        <v>2020</v>
      </c>
      <c r="G24" s="306">
        <v>2021</v>
      </c>
      <c r="H24" s="331">
        <f>I24/E24</f>
        <v>17003276.25</v>
      </c>
      <c r="I24" s="312">
        <v>17003276.25</v>
      </c>
      <c r="J24" s="200">
        <v>6</v>
      </c>
      <c r="K24" s="198" t="s">
        <v>33</v>
      </c>
      <c r="L24" s="421">
        <v>121</v>
      </c>
      <c r="M24" s="422"/>
      <c r="N24" s="199">
        <v>0</v>
      </c>
      <c r="O24" s="298">
        <v>0</v>
      </c>
      <c r="P24" s="303">
        <f t="shared" si="0"/>
        <v>17003276.25</v>
      </c>
      <c r="Q24" s="326"/>
      <c r="R24" s="175"/>
      <c r="AB24" s="36"/>
      <c r="AC24" s="36"/>
    </row>
    <row r="25" spans="1:29" ht="99">
      <c r="A25" s="203">
        <v>7</v>
      </c>
      <c r="B25" s="304" t="s">
        <v>446</v>
      </c>
      <c r="C25" s="305" t="s">
        <v>463</v>
      </c>
      <c r="D25" s="306" t="s">
        <v>42</v>
      </c>
      <c r="E25" s="307">
        <v>2</v>
      </c>
      <c r="F25" s="306">
        <v>2020</v>
      </c>
      <c r="G25" s="306">
        <v>2021</v>
      </c>
      <c r="H25" s="331">
        <v>397480.49</v>
      </c>
      <c r="I25" s="312">
        <v>794960.98</v>
      </c>
      <c r="J25" s="200">
        <v>6</v>
      </c>
      <c r="K25" s="198" t="s">
        <v>33</v>
      </c>
      <c r="L25" s="421">
        <v>121</v>
      </c>
      <c r="M25" s="422"/>
      <c r="N25" s="199">
        <v>0</v>
      </c>
      <c r="O25" s="298">
        <v>0</v>
      </c>
      <c r="P25" s="303">
        <f t="shared" si="0"/>
        <v>794960.98</v>
      </c>
      <c r="Q25" s="325"/>
    </row>
    <row r="26" spans="1:29" ht="99">
      <c r="A26" s="203">
        <v>8</v>
      </c>
      <c r="B26" s="304" t="s">
        <v>447</v>
      </c>
      <c r="C26" s="305" t="s">
        <v>464</v>
      </c>
      <c r="D26" s="306" t="s">
        <v>42</v>
      </c>
      <c r="E26" s="307">
        <v>1</v>
      </c>
      <c r="F26" s="306">
        <v>2020</v>
      </c>
      <c r="G26" s="306">
        <v>2021</v>
      </c>
      <c r="H26" s="331">
        <v>422608.06</v>
      </c>
      <c r="I26" s="312">
        <f>H26*E26</f>
        <v>422608.06</v>
      </c>
      <c r="J26" s="200">
        <v>6</v>
      </c>
      <c r="K26" s="198" t="s">
        <v>33</v>
      </c>
      <c r="L26" s="421">
        <v>121</v>
      </c>
      <c r="M26" s="422"/>
      <c r="N26" s="199">
        <v>0</v>
      </c>
      <c r="O26" s="298">
        <v>0</v>
      </c>
      <c r="P26" s="303">
        <f t="shared" si="0"/>
        <v>422608.06</v>
      </c>
      <c r="Q26" s="325"/>
    </row>
    <row r="27" spans="1:29" ht="99">
      <c r="A27" s="203">
        <v>9</v>
      </c>
      <c r="B27" s="304" t="s">
        <v>448</v>
      </c>
      <c r="C27" s="305" t="s">
        <v>465</v>
      </c>
      <c r="D27" s="306" t="s">
        <v>42</v>
      </c>
      <c r="E27" s="307">
        <v>1</v>
      </c>
      <c r="F27" s="306">
        <v>2020</v>
      </c>
      <c r="G27" s="306">
        <v>2021</v>
      </c>
      <c r="H27" s="331">
        <v>662840.12</v>
      </c>
      <c r="I27" s="312">
        <f>H27*E27</f>
        <v>662840.12</v>
      </c>
      <c r="J27" s="200">
        <v>6</v>
      </c>
      <c r="K27" s="198" t="s">
        <v>33</v>
      </c>
      <c r="L27" s="421">
        <v>121</v>
      </c>
      <c r="M27" s="422"/>
      <c r="N27" s="199">
        <v>0</v>
      </c>
      <c r="O27" s="298">
        <v>0</v>
      </c>
      <c r="P27" s="303">
        <f t="shared" si="0"/>
        <v>662840.12</v>
      </c>
      <c r="Q27" s="325"/>
    </row>
    <row r="28" spans="1:29" ht="99">
      <c r="A28" s="203">
        <v>10</v>
      </c>
      <c r="B28" s="304" t="s">
        <v>449</v>
      </c>
      <c r="C28" s="305" t="s">
        <v>466</v>
      </c>
      <c r="D28" s="306" t="s">
        <v>42</v>
      </c>
      <c r="E28" s="307">
        <v>2</v>
      </c>
      <c r="F28" s="306">
        <v>2020</v>
      </c>
      <c r="G28" s="306">
        <v>2021</v>
      </c>
      <c r="H28" s="331">
        <f>I28/E28</f>
        <v>117369.21</v>
      </c>
      <c r="I28" s="312">
        <v>234738.42</v>
      </c>
      <c r="J28" s="200">
        <v>6</v>
      </c>
      <c r="K28" s="198" t="s">
        <v>33</v>
      </c>
      <c r="L28" s="421">
        <v>121</v>
      </c>
      <c r="M28" s="422"/>
      <c r="N28" s="199">
        <v>0</v>
      </c>
      <c r="O28" s="298">
        <v>0</v>
      </c>
      <c r="P28" s="303">
        <f t="shared" si="0"/>
        <v>234738.42</v>
      </c>
      <c r="Q28" s="325"/>
    </row>
    <row r="29" spans="1:29" ht="66">
      <c r="A29" s="203">
        <v>11</v>
      </c>
      <c r="B29" s="304" t="s">
        <v>450</v>
      </c>
      <c r="C29" s="305" t="s">
        <v>467</v>
      </c>
      <c r="D29" s="306" t="s">
        <v>42</v>
      </c>
      <c r="E29" s="307">
        <v>9</v>
      </c>
      <c r="F29" s="306">
        <v>2020</v>
      </c>
      <c r="G29" s="306">
        <v>2021</v>
      </c>
      <c r="H29" s="331">
        <v>3297641.39</v>
      </c>
      <c r="I29" s="312">
        <v>29678772.510000002</v>
      </c>
      <c r="J29" s="200">
        <v>6</v>
      </c>
      <c r="K29" s="198" t="s">
        <v>33</v>
      </c>
      <c r="L29" s="421">
        <v>121</v>
      </c>
      <c r="M29" s="422"/>
      <c r="N29" s="199">
        <v>0</v>
      </c>
      <c r="O29" s="298">
        <v>0</v>
      </c>
      <c r="P29" s="303">
        <f t="shared" si="0"/>
        <v>29678772.510000002</v>
      </c>
      <c r="Q29" s="325"/>
    </row>
    <row r="30" spans="1:29" ht="66">
      <c r="A30" s="203">
        <v>12</v>
      </c>
      <c r="B30" s="304" t="s">
        <v>451</v>
      </c>
      <c r="C30" s="305" t="s">
        <v>467</v>
      </c>
      <c r="D30" s="306" t="s">
        <v>42</v>
      </c>
      <c r="E30" s="307">
        <v>9</v>
      </c>
      <c r="F30" s="306">
        <v>2020</v>
      </c>
      <c r="G30" s="306">
        <v>2021</v>
      </c>
      <c r="H30" s="331">
        <v>3322265.12</v>
      </c>
      <c r="I30" s="312">
        <v>29900386.079999998</v>
      </c>
      <c r="J30" s="200">
        <v>6</v>
      </c>
      <c r="K30" s="198" t="s">
        <v>33</v>
      </c>
      <c r="L30" s="421">
        <v>121</v>
      </c>
      <c r="M30" s="422"/>
      <c r="N30" s="199">
        <v>0</v>
      </c>
      <c r="O30" s="298">
        <v>0</v>
      </c>
      <c r="P30" s="303">
        <f t="shared" si="0"/>
        <v>29900386.079999998</v>
      </c>
      <c r="Q30" s="325"/>
    </row>
    <row r="31" spans="1:29" ht="66">
      <c r="A31" s="203">
        <v>13</v>
      </c>
      <c r="B31" s="304" t="s">
        <v>452</v>
      </c>
      <c r="C31" s="305" t="s">
        <v>468</v>
      </c>
      <c r="D31" s="306" t="s">
        <v>42</v>
      </c>
      <c r="E31" s="307">
        <v>12</v>
      </c>
      <c r="F31" s="306">
        <v>2020</v>
      </c>
      <c r="G31" s="306">
        <v>2021</v>
      </c>
      <c r="H31" s="331">
        <v>4323254.3600000003</v>
      </c>
      <c r="I31" s="312">
        <v>51879052.32</v>
      </c>
      <c r="J31" s="200">
        <v>6</v>
      </c>
      <c r="K31" s="198" t="s">
        <v>33</v>
      </c>
      <c r="L31" s="421">
        <v>121</v>
      </c>
      <c r="M31" s="422"/>
      <c r="N31" s="199">
        <v>0</v>
      </c>
      <c r="O31" s="298">
        <v>0</v>
      </c>
      <c r="P31" s="303">
        <f t="shared" si="0"/>
        <v>51879052.32</v>
      </c>
      <c r="Q31" s="325"/>
    </row>
    <row r="32" spans="1:29" ht="66">
      <c r="A32" s="203">
        <v>14</v>
      </c>
      <c r="B32" s="304" t="s">
        <v>618</v>
      </c>
      <c r="C32" s="305" t="s">
        <v>469</v>
      </c>
      <c r="D32" s="306" t="s">
        <v>42</v>
      </c>
      <c r="E32" s="307">
        <v>1</v>
      </c>
      <c r="F32" s="306">
        <v>2020</v>
      </c>
      <c r="G32" s="306">
        <v>2021</v>
      </c>
      <c r="H32" s="331">
        <f>I32/E32</f>
        <v>569307.88</v>
      </c>
      <c r="I32" s="312">
        <v>569307.88</v>
      </c>
      <c r="J32" s="200">
        <v>6</v>
      </c>
      <c r="K32" s="198" t="s">
        <v>33</v>
      </c>
      <c r="L32" s="421">
        <v>121</v>
      </c>
      <c r="M32" s="422"/>
      <c r="N32" s="199">
        <v>0</v>
      </c>
      <c r="O32" s="298">
        <v>0</v>
      </c>
      <c r="P32" s="303">
        <f t="shared" si="0"/>
        <v>569307.88</v>
      </c>
      <c r="Q32" s="325"/>
    </row>
    <row r="33" spans="1:17" ht="33.75">
      <c r="A33" s="203">
        <v>15</v>
      </c>
      <c r="B33" s="304" t="s">
        <v>194</v>
      </c>
      <c r="C33" s="305" t="s">
        <v>195</v>
      </c>
      <c r="D33" s="306" t="s">
        <v>42</v>
      </c>
      <c r="E33" s="307">
        <v>4</v>
      </c>
      <c r="F33" s="306">
        <v>2020</v>
      </c>
      <c r="G33" s="306">
        <v>2021</v>
      </c>
      <c r="H33" s="331">
        <v>110277.28</v>
      </c>
      <c r="I33" s="312">
        <v>441109.12</v>
      </c>
      <c r="J33" s="200">
        <v>6</v>
      </c>
      <c r="K33" s="198" t="s">
        <v>33</v>
      </c>
      <c r="L33" s="421">
        <v>121</v>
      </c>
      <c r="M33" s="422"/>
      <c r="N33" s="199">
        <v>0</v>
      </c>
      <c r="O33" s="298">
        <v>0</v>
      </c>
      <c r="P33" s="303">
        <f t="shared" si="0"/>
        <v>441109.12</v>
      </c>
      <c r="Q33" s="325"/>
    </row>
    <row r="34" spans="1:17" ht="66">
      <c r="A34" s="203">
        <v>16</v>
      </c>
      <c r="B34" s="304" t="s">
        <v>196</v>
      </c>
      <c r="C34" s="305" t="s">
        <v>470</v>
      </c>
      <c r="D34" s="306" t="s">
        <v>42</v>
      </c>
      <c r="E34" s="307">
        <v>2</v>
      </c>
      <c r="F34" s="306">
        <v>2020</v>
      </c>
      <c r="G34" s="306">
        <v>2021</v>
      </c>
      <c r="H34" s="331">
        <v>101127.67</v>
      </c>
      <c r="I34" s="312">
        <v>202255.34</v>
      </c>
      <c r="J34" s="200">
        <v>6</v>
      </c>
      <c r="K34" s="198" t="s">
        <v>33</v>
      </c>
      <c r="L34" s="421">
        <v>121</v>
      </c>
      <c r="M34" s="422"/>
      <c r="N34" s="199">
        <v>0</v>
      </c>
      <c r="O34" s="298">
        <v>0</v>
      </c>
      <c r="P34" s="303">
        <f t="shared" si="0"/>
        <v>202255.34</v>
      </c>
      <c r="Q34" s="325"/>
    </row>
    <row r="35" spans="1:17" ht="33.75">
      <c r="A35" s="203">
        <v>17</v>
      </c>
      <c r="B35" s="304" t="s">
        <v>453</v>
      </c>
      <c r="C35" s="305" t="s">
        <v>471</v>
      </c>
      <c r="D35" s="306" t="s">
        <v>42</v>
      </c>
      <c r="E35" s="307">
        <v>1</v>
      </c>
      <c r="F35" s="306">
        <v>2020</v>
      </c>
      <c r="G35" s="306">
        <v>2021</v>
      </c>
      <c r="H35" s="331">
        <f>I35/E35</f>
        <v>1580119.83</v>
      </c>
      <c r="I35" s="312">
        <v>1580119.83</v>
      </c>
      <c r="J35" s="200">
        <v>6</v>
      </c>
      <c r="K35" s="198" t="s">
        <v>33</v>
      </c>
      <c r="L35" s="421">
        <v>121</v>
      </c>
      <c r="M35" s="422"/>
      <c r="N35" s="199">
        <v>0</v>
      </c>
      <c r="O35" s="298">
        <v>0</v>
      </c>
      <c r="P35" s="303">
        <f t="shared" si="0"/>
        <v>1580119.83</v>
      </c>
      <c r="Q35" s="325"/>
    </row>
    <row r="36" spans="1:17" ht="132">
      <c r="A36" s="203">
        <v>18</v>
      </c>
      <c r="B36" s="304" t="s">
        <v>454</v>
      </c>
      <c r="C36" s="305" t="s">
        <v>472</v>
      </c>
      <c r="D36" s="306" t="s">
        <v>42</v>
      </c>
      <c r="E36" s="307">
        <v>2</v>
      </c>
      <c r="F36" s="306">
        <v>2020</v>
      </c>
      <c r="G36" s="306">
        <v>2021</v>
      </c>
      <c r="H36" s="331">
        <v>34634.82</v>
      </c>
      <c r="I36" s="312">
        <v>69269.64</v>
      </c>
      <c r="J36" s="200">
        <v>6</v>
      </c>
      <c r="K36" s="198" t="s">
        <v>33</v>
      </c>
      <c r="L36" s="421">
        <v>121</v>
      </c>
      <c r="M36" s="422"/>
      <c r="N36" s="199">
        <v>0</v>
      </c>
      <c r="O36" s="298">
        <v>0</v>
      </c>
      <c r="P36" s="303">
        <f t="shared" si="0"/>
        <v>69269.64</v>
      </c>
      <c r="Q36" s="325"/>
    </row>
    <row r="37" spans="1:17" ht="132">
      <c r="A37" s="203">
        <v>19</v>
      </c>
      <c r="B37" s="304" t="s">
        <v>455</v>
      </c>
      <c r="C37" s="305" t="s">
        <v>472</v>
      </c>
      <c r="D37" s="306" t="s">
        <v>42</v>
      </c>
      <c r="E37" s="307">
        <v>2</v>
      </c>
      <c r="F37" s="306">
        <v>2020</v>
      </c>
      <c r="G37" s="306">
        <v>2021</v>
      </c>
      <c r="H37" s="331">
        <v>34634.82</v>
      </c>
      <c r="I37" s="312">
        <v>69269.64</v>
      </c>
      <c r="J37" s="200">
        <v>6</v>
      </c>
      <c r="K37" s="198" t="s">
        <v>33</v>
      </c>
      <c r="L37" s="421">
        <v>121</v>
      </c>
      <c r="M37" s="422"/>
      <c r="N37" s="199">
        <v>0</v>
      </c>
      <c r="O37" s="298">
        <v>0</v>
      </c>
      <c r="P37" s="303">
        <f t="shared" si="0"/>
        <v>69269.64</v>
      </c>
      <c r="Q37" s="325"/>
    </row>
    <row r="38" spans="1:17" ht="66">
      <c r="A38" s="203">
        <v>20</v>
      </c>
      <c r="B38" s="304" t="s">
        <v>456</v>
      </c>
      <c r="C38" s="305" t="s">
        <v>473</v>
      </c>
      <c r="D38" s="306" t="s">
        <v>42</v>
      </c>
      <c r="E38" s="307">
        <v>1</v>
      </c>
      <c r="F38" s="306">
        <v>2020</v>
      </c>
      <c r="G38" s="306">
        <v>2021</v>
      </c>
      <c r="H38" s="331">
        <v>15949.4</v>
      </c>
      <c r="I38" s="312">
        <v>15949.4</v>
      </c>
      <c r="J38" s="200">
        <v>6</v>
      </c>
      <c r="K38" s="198" t="s">
        <v>33</v>
      </c>
      <c r="L38" s="421">
        <v>121</v>
      </c>
      <c r="M38" s="422"/>
      <c r="N38" s="199">
        <v>0</v>
      </c>
      <c r="O38" s="298">
        <v>0</v>
      </c>
      <c r="P38" s="303">
        <f t="shared" si="0"/>
        <v>15949.4</v>
      </c>
      <c r="Q38" s="325"/>
    </row>
    <row r="39" spans="1:17" ht="66">
      <c r="A39" s="203">
        <v>21</v>
      </c>
      <c r="B39" s="304" t="s">
        <v>456</v>
      </c>
      <c r="C39" s="305" t="s">
        <v>474</v>
      </c>
      <c r="D39" s="306" t="s">
        <v>42</v>
      </c>
      <c r="E39" s="307">
        <v>1</v>
      </c>
      <c r="F39" s="306">
        <v>2020</v>
      </c>
      <c r="G39" s="306">
        <v>2021</v>
      </c>
      <c r="H39" s="331">
        <v>20157.990000000002</v>
      </c>
      <c r="I39" s="312">
        <v>20157.990000000002</v>
      </c>
      <c r="J39" s="200">
        <v>6</v>
      </c>
      <c r="K39" s="198" t="s">
        <v>33</v>
      </c>
      <c r="L39" s="421">
        <v>121</v>
      </c>
      <c r="M39" s="422"/>
      <c r="N39" s="199">
        <v>0</v>
      </c>
      <c r="O39" s="298">
        <v>0</v>
      </c>
      <c r="P39" s="303">
        <f t="shared" si="0"/>
        <v>20157.990000000002</v>
      </c>
      <c r="Q39" s="325"/>
    </row>
    <row r="40" spans="1:17" ht="33.75">
      <c r="A40" s="203">
        <v>22</v>
      </c>
      <c r="B40" s="304" t="s">
        <v>457</v>
      </c>
      <c r="C40" s="305" t="s">
        <v>475</v>
      </c>
      <c r="D40" s="306" t="s">
        <v>42</v>
      </c>
      <c r="E40" s="307">
        <v>4</v>
      </c>
      <c r="F40" s="306">
        <v>2020</v>
      </c>
      <c r="G40" s="306">
        <v>2021</v>
      </c>
      <c r="H40" s="331">
        <v>9149.58</v>
      </c>
      <c r="I40" s="312">
        <v>36598.32</v>
      </c>
      <c r="J40" s="200">
        <v>6</v>
      </c>
      <c r="K40" s="198" t="s">
        <v>33</v>
      </c>
      <c r="L40" s="421">
        <v>121</v>
      </c>
      <c r="M40" s="422"/>
      <c r="N40" s="199">
        <v>0</v>
      </c>
      <c r="O40" s="298">
        <v>0</v>
      </c>
      <c r="P40" s="303">
        <f t="shared" si="0"/>
        <v>36598.32</v>
      </c>
      <c r="Q40" s="325"/>
    </row>
    <row r="41" spans="1:17" ht="33.75">
      <c r="A41" s="203">
        <v>23</v>
      </c>
      <c r="B41" s="304" t="s">
        <v>198</v>
      </c>
      <c r="C41" s="305" t="s">
        <v>199</v>
      </c>
      <c r="D41" s="306" t="s">
        <v>42</v>
      </c>
      <c r="E41" s="307">
        <v>4</v>
      </c>
      <c r="F41" s="306">
        <v>2020</v>
      </c>
      <c r="G41" s="306">
        <v>2021</v>
      </c>
      <c r="H41" s="331">
        <v>26862.04</v>
      </c>
      <c r="I41" s="312">
        <v>107448.16</v>
      </c>
      <c r="J41" s="200">
        <v>6</v>
      </c>
      <c r="K41" s="198" t="s">
        <v>33</v>
      </c>
      <c r="L41" s="421">
        <v>121</v>
      </c>
      <c r="M41" s="422"/>
      <c r="N41" s="199">
        <v>0</v>
      </c>
      <c r="O41" s="298">
        <v>0</v>
      </c>
      <c r="P41" s="303">
        <f t="shared" si="0"/>
        <v>107448.16</v>
      </c>
      <c r="Q41" s="325"/>
    </row>
    <row r="42" spans="1:17" ht="33.75">
      <c r="A42" s="203">
        <v>24</v>
      </c>
      <c r="B42" s="304" t="s">
        <v>458</v>
      </c>
      <c r="C42" s="305"/>
      <c r="D42" s="306" t="s">
        <v>42</v>
      </c>
      <c r="E42" s="307">
        <v>1</v>
      </c>
      <c r="F42" s="306">
        <v>2020</v>
      </c>
      <c r="G42" s="306">
        <v>2021</v>
      </c>
      <c r="H42" s="331">
        <v>44022.1</v>
      </c>
      <c r="I42" s="331">
        <v>44022.1</v>
      </c>
      <c r="J42" s="200">
        <v>6</v>
      </c>
      <c r="K42" s="198" t="s">
        <v>33</v>
      </c>
      <c r="L42" s="421">
        <v>121</v>
      </c>
      <c r="M42" s="422"/>
      <c r="N42" s="199">
        <v>0</v>
      </c>
      <c r="O42" s="298">
        <v>0</v>
      </c>
      <c r="P42" s="303">
        <f t="shared" si="0"/>
        <v>44022.1</v>
      </c>
      <c r="Q42" s="325"/>
    </row>
    <row r="43" spans="1:17" ht="33.75">
      <c r="A43" s="203">
        <v>25</v>
      </c>
      <c r="B43" s="304" t="s">
        <v>459</v>
      </c>
      <c r="C43" s="305"/>
      <c r="D43" s="306" t="s">
        <v>42</v>
      </c>
      <c r="E43" s="307">
        <v>54</v>
      </c>
      <c r="F43" s="306">
        <v>2020</v>
      </c>
      <c r="G43" s="306">
        <v>2021</v>
      </c>
      <c r="H43" s="331">
        <v>350.88</v>
      </c>
      <c r="I43" s="312">
        <v>18947.52</v>
      </c>
      <c r="J43" s="200">
        <v>6</v>
      </c>
      <c r="K43" s="198" t="s">
        <v>33</v>
      </c>
      <c r="L43" s="421">
        <v>121</v>
      </c>
      <c r="M43" s="422"/>
      <c r="N43" s="199">
        <v>0</v>
      </c>
      <c r="O43" s="298">
        <v>0</v>
      </c>
      <c r="P43" s="303">
        <f t="shared" si="0"/>
        <v>18947.52</v>
      </c>
      <c r="Q43" s="325"/>
    </row>
    <row r="44" spans="1:17" ht="66">
      <c r="A44" s="203">
        <v>26</v>
      </c>
      <c r="B44" s="304" t="s">
        <v>489</v>
      </c>
      <c r="C44" s="305" t="s">
        <v>490</v>
      </c>
      <c r="D44" s="306" t="s">
        <v>42</v>
      </c>
      <c r="E44" s="307">
        <v>2</v>
      </c>
      <c r="F44" s="306">
        <v>2020</v>
      </c>
      <c r="G44" s="306">
        <v>2021</v>
      </c>
      <c r="H44" s="331">
        <v>5176.8999999999996</v>
      </c>
      <c r="I44" s="312">
        <v>10353.799999999999</v>
      </c>
      <c r="J44" s="200">
        <v>6</v>
      </c>
      <c r="K44" s="198" t="s">
        <v>33</v>
      </c>
      <c r="L44" s="421">
        <v>121</v>
      </c>
      <c r="M44" s="422"/>
      <c r="N44" s="199">
        <v>0</v>
      </c>
      <c r="O44" s="298">
        <v>0</v>
      </c>
      <c r="P44" s="303">
        <f t="shared" si="0"/>
        <v>10353.799999999999</v>
      </c>
      <c r="Q44" s="325"/>
    </row>
    <row r="45" spans="1:17" ht="66">
      <c r="A45" s="203">
        <v>27</v>
      </c>
      <c r="B45" s="304" t="s">
        <v>492</v>
      </c>
      <c r="C45" s="305" t="s">
        <v>491</v>
      </c>
      <c r="D45" s="306" t="s">
        <v>42</v>
      </c>
      <c r="E45" s="307">
        <v>2</v>
      </c>
      <c r="F45" s="306">
        <v>2020</v>
      </c>
      <c r="G45" s="306">
        <v>2021</v>
      </c>
      <c r="H45" s="331">
        <v>2265029.63</v>
      </c>
      <c r="I45" s="312">
        <v>4530059.26</v>
      </c>
      <c r="J45" s="200">
        <v>6</v>
      </c>
      <c r="K45" s="198" t="s">
        <v>33</v>
      </c>
      <c r="L45" s="421">
        <v>121</v>
      </c>
      <c r="M45" s="422"/>
      <c r="N45" s="199">
        <v>0</v>
      </c>
      <c r="O45" s="298">
        <v>0</v>
      </c>
      <c r="P45" s="303">
        <f t="shared" si="0"/>
        <v>4530059.26</v>
      </c>
      <c r="Q45" s="325"/>
    </row>
    <row r="46" spans="1:17" ht="66">
      <c r="A46" s="203">
        <v>28</v>
      </c>
      <c r="B46" s="304" t="s">
        <v>499</v>
      </c>
      <c r="C46" s="305" t="s">
        <v>493</v>
      </c>
      <c r="D46" s="306" t="s">
        <v>42</v>
      </c>
      <c r="E46" s="307">
        <v>18</v>
      </c>
      <c r="F46" s="306">
        <v>2020</v>
      </c>
      <c r="G46" s="306">
        <v>2021</v>
      </c>
      <c r="H46" s="331">
        <v>151062.04999999999</v>
      </c>
      <c r="I46" s="312">
        <v>2719116.9</v>
      </c>
      <c r="J46" s="200">
        <v>6</v>
      </c>
      <c r="K46" s="198" t="s">
        <v>33</v>
      </c>
      <c r="L46" s="421">
        <v>121</v>
      </c>
      <c r="M46" s="422"/>
      <c r="N46" s="199">
        <v>0</v>
      </c>
      <c r="O46" s="298">
        <v>0</v>
      </c>
      <c r="P46" s="303">
        <f t="shared" si="0"/>
        <v>2719116.9</v>
      </c>
      <c r="Q46" s="325"/>
    </row>
    <row r="47" spans="1:17" ht="66">
      <c r="A47" s="203">
        <v>29</v>
      </c>
      <c r="B47" s="304" t="s">
        <v>501</v>
      </c>
      <c r="C47" s="305" t="s">
        <v>494</v>
      </c>
      <c r="D47" s="306" t="s">
        <v>42</v>
      </c>
      <c r="E47" s="307">
        <v>36</v>
      </c>
      <c r="F47" s="306">
        <v>2020</v>
      </c>
      <c r="G47" s="306">
        <v>2021</v>
      </c>
      <c r="H47" s="331">
        <v>172921.38</v>
      </c>
      <c r="I47" s="312">
        <v>6225169.6799999997</v>
      </c>
      <c r="J47" s="200">
        <v>6</v>
      </c>
      <c r="K47" s="198" t="s">
        <v>33</v>
      </c>
      <c r="L47" s="421">
        <v>121</v>
      </c>
      <c r="M47" s="422"/>
      <c r="N47" s="199">
        <v>0</v>
      </c>
      <c r="O47" s="298">
        <v>0</v>
      </c>
      <c r="P47" s="303">
        <f t="shared" si="0"/>
        <v>6225169.6799999997</v>
      </c>
      <c r="Q47" s="325"/>
    </row>
    <row r="48" spans="1:17" ht="66">
      <c r="A48" s="203">
        <v>30</v>
      </c>
      <c r="B48" s="304" t="s">
        <v>502</v>
      </c>
      <c r="C48" s="305" t="s">
        <v>495</v>
      </c>
      <c r="D48" s="306" t="s">
        <v>42</v>
      </c>
      <c r="E48" s="307">
        <v>36</v>
      </c>
      <c r="F48" s="306">
        <v>2020</v>
      </c>
      <c r="G48" s="306">
        <v>2021</v>
      </c>
      <c r="H48" s="331">
        <v>321365.28999999998</v>
      </c>
      <c r="I48" s="312">
        <v>11569150.439999999</v>
      </c>
      <c r="J48" s="200">
        <v>6</v>
      </c>
      <c r="K48" s="198" t="s">
        <v>33</v>
      </c>
      <c r="L48" s="421">
        <v>121</v>
      </c>
      <c r="M48" s="422"/>
      <c r="N48" s="199">
        <v>0</v>
      </c>
      <c r="O48" s="298">
        <v>0</v>
      </c>
      <c r="P48" s="303">
        <f t="shared" si="0"/>
        <v>11569150.439999999</v>
      </c>
      <c r="Q48" s="325"/>
    </row>
    <row r="49" spans="1:29" ht="66">
      <c r="A49" s="203">
        <v>31</v>
      </c>
      <c r="B49" s="304" t="s">
        <v>500</v>
      </c>
      <c r="C49" s="305" t="s">
        <v>496</v>
      </c>
      <c r="D49" s="306" t="s">
        <v>42</v>
      </c>
      <c r="E49" s="307">
        <v>2</v>
      </c>
      <c r="F49" s="306">
        <v>2020</v>
      </c>
      <c r="G49" s="306">
        <v>2021</v>
      </c>
      <c r="H49" s="331">
        <v>421768.62</v>
      </c>
      <c r="I49" s="312">
        <v>843537.24</v>
      </c>
      <c r="J49" s="200">
        <v>6</v>
      </c>
      <c r="K49" s="198" t="s">
        <v>33</v>
      </c>
      <c r="L49" s="421">
        <v>121</v>
      </c>
      <c r="M49" s="422"/>
      <c r="N49" s="199">
        <v>0</v>
      </c>
      <c r="O49" s="298">
        <v>0</v>
      </c>
      <c r="P49" s="303">
        <f t="shared" si="0"/>
        <v>843537.24</v>
      </c>
      <c r="Q49" s="325"/>
    </row>
    <row r="50" spans="1:29" ht="66">
      <c r="A50" s="203">
        <v>32</v>
      </c>
      <c r="B50" s="304" t="s">
        <v>503</v>
      </c>
      <c r="C50" s="305" t="s">
        <v>497</v>
      </c>
      <c r="D50" s="306" t="s">
        <v>42</v>
      </c>
      <c r="E50" s="307">
        <v>3</v>
      </c>
      <c r="F50" s="306">
        <v>2020</v>
      </c>
      <c r="G50" s="306">
        <v>2021</v>
      </c>
      <c r="H50" s="331">
        <v>311799.25</v>
      </c>
      <c r="I50" s="312">
        <v>935397.75</v>
      </c>
      <c r="J50" s="200">
        <v>6</v>
      </c>
      <c r="K50" s="198" t="s">
        <v>33</v>
      </c>
      <c r="L50" s="421">
        <v>121</v>
      </c>
      <c r="M50" s="422"/>
      <c r="N50" s="199">
        <v>0</v>
      </c>
      <c r="O50" s="298">
        <v>0</v>
      </c>
      <c r="P50" s="303">
        <f t="shared" si="0"/>
        <v>935397.75</v>
      </c>
      <c r="Q50" s="325"/>
    </row>
    <row r="51" spans="1:29" ht="132">
      <c r="A51" s="203">
        <v>33</v>
      </c>
      <c r="B51" s="304" t="s">
        <v>504</v>
      </c>
      <c r="C51" s="305" t="s">
        <v>498</v>
      </c>
      <c r="D51" s="306" t="s">
        <v>42</v>
      </c>
      <c r="E51" s="307">
        <v>11</v>
      </c>
      <c r="F51" s="306">
        <v>2020</v>
      </c>
      <c r="G51" s="306">
        <v>2021</v>
      </c>
      <c r="H51" s="331">
        <v>8982.73</v>
      </c>
      <c r="I51" s="312">
        <v>98810.03</v>
      </c>
      <c r="J51" s="200">
        <v>6</v>
      </c>
      <c r="K51" s="198" t="s">
        <v>33</v>
      </c>
      <c r="L51" s="421">
        <v>121</v>
      </c>
      <c r="M51" s="422"/>
      <c r="N51" s="199">
        <v>0</v>
      </c>
      <c r="O51" s="298">
        <v>0</v>
      </c>
      <c r="P51" s="303">
        <f t="shared" si="0"/>
        <v>98810.03</v>
      </c>
      <c r="Q51" s="325"/>
    </row>
    <row r="52" spans="1:29" ht="33.75">
      <c r="A52" s="411" t="s">
        <v>617</v>
      </c>
      <c r="B52" s="412"/>
      <c r="C52" s="412"/>
      <c r="D52" s="412"/>
      <c r="E52" s="413"/>
      <c r="F52" s="413"/>
      <c r="G52" s="413"/>
      <c r="H52" s="414"/>
      <c r="I52" s="318">
        <f>I51+I50+I49+I48+I47+I46+I45+I44+I43+I42+I41+I40+I39+I38+I37+I36+I35+I34+I33+I32+I31+I30+I29+I28+I27+I26+I25+I24+I23+I22+I21+I20+I19</f>
        <v>163458001.01999998</v>
      </c>
      <c r="J52" s="415"/>
      <c r="K52" s="416"/>
      <c r="L52" s="416"/>
      <c r="M52" s="416"/>
      <c r="N52" s="416"/>
      <c r="O52" s="417"/>
      <c r="P52" s="316">
        <f>P51+P50+P49+P48+P47+P46+P45+P44+P43+P42+P41+P40+P39+P38+P37+P36+P35+P34+P33+P32+P31+P30+P29+P28+P27+P26+P25+P24+P23+P22+P21+P20+P19</f>
        <v>163458001.01999998</v>
      </c>
      <c r="Q52" s="325"/>
    </row>
    <row r="53" spans="1:29" ht="33">
      <c r="A53" s="408" t="s">
        <v>439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10"/>
      <c r="Q53" s="325"/>
    </row>
    <row r="54" spans="1:29" ht="99">
      <c r="A54" s="203">
        <v>1</v>
      </c>
      <c r="B54" s="304" t="s">
        <v>416</v>
      </c>
      <c r="C54" s="307" t="s">
        <v>429</v>
      </c>
      <c r="D54" s="306" t="s">
        <v>42</v>
      </c>
      <c r="E54" s="307">
        <v>2</v>
      </c>
      <c r="F54" s="306">
        <v>2020</v>
      </c>
      <c r="G54" s="306">
        <v>2021</v>
      </c>
      <c r="H54" s="312">
        <v>728785.09</v>
      </c>
      <c r="I54" s="314">
        <v>1457570.18</v>
      </c>
      <c r="J54" s="204">
        <v>7</v>
      </c>
      <c r="K54" s="321" t="s">
        <v>32</v>
      </c>
      <c r="L54" s="406">
        <v>181</v>
      </c>
      <c r="M54" s="407"/>
      <c r="N54" s="322">
        <v>0</v>
      </c>
      <c r="O54" s="298">
        <v>0</v>
      </c>
      <c r="P54" s="303">
        <f>I54</f>
        <v>1457570.18</v>
      </c>
      <c r="Q54" s="325"/>
    </row>
    <row r="55" spans="1:29" ht="99">
      <c r="A55" s="203">
        <v>2</v>
      </c>
      <c r="B55" s="304" t="s">
        <v>417</v>
      </c>
      <c r="C55" s="307" t="s">
        <v>430</v>
      </c>
      <c r="D55" s="306" t="s">
        <v>42</v>
      </c>
      <c r="E55" s="307">
        <v>2</v>
      </c>
      <c r="F55" s="306">
        <v>2020</v>
      </c>
      <c r="G55" s="306">
        <v>2021</v>
      </c>
      <c r="H55" s="312">
        <v>747776.94</v>
      </c>
      <c r="I55" s="314">
        <v>1495553.88</v>
      </c>
      <c r="J55" s="204">
        <v>7</v>
      </c>
      <c r="K55" s="321" t="s">
        <v>32</v>
      </c>
      <c r="L55" s="406">
        <v>181</v>
      </c>
      <c r="M55" s="407"/>
      <c r="N55" s="322">
        <v>0</v>
      </c>
      <c r="O55" s="298">
        <v>0</v>
      </c>
      <c r="P55" s="303">
        <f t="shared" ref="P55:P74" si="1">I55</f>
        <v>1495553.88</v>
      </c>
      <c r="Q55" s="325"/>
    </row>
    <row r="56" spans="1:29" s="174" customFormat="1" ht="66">
      <c r="A56" s="203" t="s">
        <v>23</v>
      </c>
      <c r="B56" s="304" t="s">
        <v>418</v>
      </c>
      <c r="C56" s="307" t="s">
        <v>429</v>
      </c>
      <c r="D56" s="306" t="s">
        <v>42</v>
      </c>
      <c r="E56" s="307">
        <v>2</v>
      </c>
      <c r="F56" s="306">
        <v>2020</v>
      </c>
      <c r="G56" s="306">
        <v>2021</v>
      </c>
      <c r="H56" s="312">
        <v>1159228.96</v>
      </c>
      <c r="I56" s="314">
        <v>2318457.92</v>
      </c>
      <c r="J56" s="204">
        <v>7</v>
      </c>
      <c r="K56" s="321" t="s">
        <v>32</v>
      </c>
      <c r="L56" s="406">
        <v>181</v>
      </c>
      <c r="M56" s="407"/>
      <c r="N56" s="322">
        <v>0</v>
      </c>
      <c r="O56" s="298">
        <v>0</v>
      </c>
      <c r="P56" s="303">
        <f t="shared" si="1"/>
        <v>2318457.92</v>
      </c>
      <c r="Q56" s="326"/>
      <c r="R56" s="175"/>
      <c r="AB56" s="36"/>
      <c r="AC56" s="36"/>
    </row>
    <row r="57" spans="1:29" ht="99">
      <c r="A57" s="203" t="s">
        <v>24</v>
      </c>
      <c r="B57" s="304" t="s">
        <v>419</v>
      </c>
      <c r="C57" s="307" t="s">
        <v>431</v>
      </c>
      <c r="D57" s="306" t="s">
        <v>42</v>
      </c>
      <c r="E57" s="307">
        <v>2</v>
      </c>
      <c r="F57" s="306">
        <v>2020</v>
      </c>
      <c r="G57" s="306">
        <v>2021</v>
      </c>
      <c r="H57" s="312">
        <v>1053899.6399999999</v>
      </c>
      <c r="I57" s="314">
        <v>2107799.2799999998</v>
      </c>
      <c r="J57" s="204">
        <v>7</v>
      </c>
      <c r="K57" s="321" t="s">
        <v>32</v>
      </c>
      <c r="L57" s="406">
        <v>181</v>
      </c>
      <c r="M57" s="407"/>
      <c r="N57" s="322">
        <v>0</v>
      </c>
      <c r="O57" s="298">
        <v>0</v>
      </c>
      <c r="P57" s="303">
        <f t="shared" si="1"/>
        <v>2107799.2799999998</v>
      </c>
      <c r="Q57" s="325"/>
    </row>
    <row r="58" spans="1:29" ht="99">
      <c r="A58" s="203" t="s">
        <v>25</v>
      </c>
      <c r="B58" s="304" t="s">
        <v>420</v>
      </c>
      <c r="C58" s="310" t="s">
        <v>432</v>
      </c>
      <c r="D58" s="306" t="s">
        <v>42</v>
      </c>
      <c r="E58" s="307">
        <v>1</v>
      </c>
      <c r="F58" s="306">
        <v>2020</v>
      </c>
      <c r="G58" s="306">
        <v>2021</v>
      </c>
      <c r="H58" s="314">
        <v>73063.94</v>
      </c>
      <c r="I58" s="314">
        <f t="shared" ref="I58:I61" si="2">H58*E58</f>
        <v>73063.94</v>
      </c>
      <c r="J58" s="204">
        <v>7</v>
      </c>
      <c r="K58" s="321" t="s">
        <v>32</v>
      </c>
      <c r="L58" s="406">
        <v>181</v>
      </c>
      <c r="M58" s="407"/>
      <c r="N58" s="322">
        <v>0</v>
      </c>
      <c r="O58" s="298">
        <v>0</v>
      </c>
      <c r="P58" s="303">
        <f t="shared" si="1"/>
        <v>73063.94</v>
      </c>
      <c r="Q58" s="325"/>
      <c r="S58" s="205"/>
    </row>
    <row r="59" spans="1:29" s="174" customFormat="1" ht="69.75" customHeight="1">
      <c r="A59" s="203" t="s">
        <v>26</v>
      </c>
      <c r="B59" s="304" t="s">
        <v>421</v>
      </c>
      <c r="C59" s="310" t="s">
        <v>433</v>
      </c>
      <c r="D59" s="306" t="s">
        <v>42</v>
      </c>
      <c r="E59" s="307">
        <v>1</v>
      </c>
      <c r="F59" s="306">
        <v>2020</v>
      </c>
      <c r="G59" s="306">
        <v>2021</v>
      </c>
      <c r="H59" s="314">
        <v>93445.56</v>
      </c>
      <c r="I59" s="314">
        <f t="shared" si="2"/>
        <v>93445.56</v>
      </c>
      <c r="J59" s="204">
        <v>7</v>
      </c>
      <c r="K59" s="321" t="s">
        <v>32</v>
      </c>
      <c r="L59" s="406">
        <v>181</v>
      </c>
      <c r="M59" s="407"/>
      <c r="N59" s="322">
        <v>0</v>
      </c>
      <c r="O59" s="298">
        <v>0</v>
      </c>
      <c r="P59" s="303">
        <f t="shared" si="1"/>
        <v>93445.56</v>
      </c>
      <c r="Q59" s="326"/>
      <c r="R59" s="175"/>
      <c r="AB59" s="36"/>
      <c r="AC59" s="36"/>
    </row>
    <row r="60" spans="1:29" s="174" customFormat="1" ht="99">
      <c r="A60" s="203" t="s">
        <v>27</v>
      </c>
      <c r="B60" s="304" t="s">
        <v>422</v>
      </c>
      <c r="C60" s="310" t="s">
        <v>434</v>
      </c>
      <c r="D60" s="306" t="s">
        <v>42</v>
      </c>
      <c r="E60" s="307">
        <v>3</v>
      </c>
      <c r="F60" s="306">
        <v>2020</v>
      </c>
      <c r="G60" s="306">
        <v>2021</v>
      </c>
      <c r="H60" s="314">
        <v>186846.69</v>
      </c>
      <c r="I60" s="314">
        <f t="shared" si="2"/>
        <v>560540.07000000007</v>
      </c>
      <c r="J60" s="204">
        <v>7</v>
      </c>
      <c r="K60" s="321" t="s">
        <v>32</v>
      </c>
      <c r="L60" s="406">
        <v>181</v>
      </c>
      <c r="M60" s="407"/>
      <c r="N60" s="322">
        <v>0</v>
      </c>
      <c r="O60" s="298">
        <v>0</v>
      </c>
      <c r="P60" s="303">
        <f t="shared" si="1"/>
        <v>560540.07000000007</v>
      </c>
      <c r="Q60" s="326"/>
      <c r="R60" s="175"/>
      <c r="S60" s="206"/>
      <c r="AB60" s="36"/>
      <c r="AC60" s="36"/>
    </row>
    <row r="61" spans="1:29" s="174" customFormat="1" ht="66">
      <c r="A61" s="203" t="s">
        <v>203</v>
      </c>
      <c r="B61" s="304" t="s">
        <v>423</v>
      </c>
      <c r="C61" s="310" t="s">
        <v>435</v>
      </c>
      <c r="D61" s="306" t="s">
        <v>42</v>
      </c>
      <c r="E61" s="307">
        <v>1</v>
      </c>
      <c r="F61" s="306">
        <v>2020</v>
      </c>
      <c r="G61" s="306">
        <v>2021</v>
      </c>
      <c r="H61" s="314">
        <v>78380.639999999999</v>
      </c>
      <c r="I61" s="314">
        <f t="shared" si="2"/>
        <v>78380.639999999999</v>
      </c>
      <c r="J61" s="204">
        <v>7</v>
      </c>
      <c r="K61" s="321" t="s">
        <v>32</v>
      </c>
      <c r="L61" s="406">
        <v>181</v>
      </c>
      <c r="M61" s="407"/>
      <c r="N61" s="322">
        <v>0</v>
      </c>
      <c r="O61" s="298">
        <v>0</v>
      </c>
      <c r="P61" s="303">
        <f t="shared" si="1"/>
        <v>78380.639999999999</v>
      </c>
      <c r="Q61" s="326"/>
      <c r="R61" s="175"/>
      <c r="S61" s="206"/>
      <c r="AB61" s="36"/>
      <c r="AC61" s="36"/>
    </row>
    <row r="62" spans="1:29" s="174" customFormat="1" ht="66">
      <c r="A62" s="203" t="s">
        <v>241</v>
      </c>
      <c r="B62" s="304" t="s">
        <v>208</v>
      </c>
      <c r="C62" s="307" t="s">
        <v>209</v>
      </c>
      <c r="D62" s="306" t="s">
        <v>42</v>
      </c>
      <c r="E62" s="307">
        <v>4</v>
      </c>
      <c r="F62" s="306">
        <v>2020</v>
      </c>
      <c r="G62" s="306">
        <v>2021</v>
      </c>
      <c r="H62" s="312">
        <v>53724.09</v>
      </c>
      <c r="I62" s="312">
        <v>214896.36</v>
      </c>
      <c r="J62" s="204">
        <v>7</v>
      </c>
      <c r="K62" s="321" t="s">
        <v>32</v>
      </c>
      <c r="L62" s="406">
        <v>181</v>
      </c>
      <c r="M62" s="407"/>
      <c r="N62" s="322">
        <v>0</v>
      </c>
      <c r="O62" s="298">
        <v>0</v>
      </c>
      <c r="P62" s="303">
        <f t="shared" si="1"/>
        <v>214896.36</v>
      </c>
      <c r="Q62" s="326"/>
      <c r="R62" s="175"/>
      <c r="S62" s="206"/>
      <c r="AB62" s="36"/>
      <c r="AC62" s="36"/>
    </row>
    <row r="63" spans="1:29" s="174" customFormat="1" ht="33.75">
      <c r="A63" s="203" t="s">
        <v>242</v>
      </c>
      <c r="B63" s="304" t="s">
        <v>424</v>
      </c>
      <c r="C63" s="310" t="s">
        <v>211</v>
      </c>
      <c r="D63" s="306" t="s">
        <v>42</v>
      </c>
      <c r="E63" s="307">
        <v>4</v>
      </c>
      <c r="F63" s="306">
        <v>2020</v>
      </c>
      <c r="G63" s="306">
        <v>2021</v>
      </c>
      <c r="H63" s="312">
        <v>47229.32</v>
      </c>
      <c r="I63" s="312">
        <v>188917.28</v>
      </c>
      <c r="J63" s="204">
        <v>7</v>
      </c>
      <c r="K63" s="321" t="s">
        <v>32</v>
      </c>
      <c r="L63" s="406">
        <v>181</v>
      </c>
      <c r="M63" s="407"/>
      <c r="N63" s="322">
        <v>0</v>
      </c>
      <c r="O63" s="298">
        <v>0</v>
      </c>
      <c r="P63" s="303">
        <f t="shared" si="1"/>
        <v>188917.28</v>
      </c>
      <c r="Q63" s="326"/>
      <c r="R63" s="175"/>
      <c r="S63" s="206"/>
      <c r="AB63" s="36"/>
      <c r="AC63" s="36"/>
    </row>
    <row r="64" spans="1:29" s="174" customFormat="1" ht="66">
      <c r="A64" s="203" t="s">
        <v>243</v>
      </c>
      <c r="B64" s="304" t="s">
        <v>425</v>
      </c>
      <c r="C64" s="310" t="s">
        <v>436</v>
      </c>
      <c r="D64" s="306" t="s">
        <v>42</v>
      </c>
      <c r="E64" s="307">
        <v>5</v>
      </c>
      <c r="F64" s="306">
        <v>2020</v>
      </c>
      <c r="G64" s="306">
        <v>2021</v>
      </c>
      <c r="H64" s="312">
        <v>81864.17</v>
      </c>
      <c r="I64" s="312">
        <v>409320.85</v>
      </c>
      <c r="J64" s="204">
        <v>7</v>
      </c>
      <c r="K64" s="321" t="s">
        <v>32</v>
      </c>
      <c r="L64" s="406">
        <v>181</v>
      </c>
      <c r="M64" s="407"/>
      <c r="N64" s="322">
        <v>0</v>
      </c>
      <c r="O64" s="298">
        <v>0</v>
      </c>
      <c r="P64" s="303">
        <f t="shared" si="1"/>
        <v>409320.85</v>
      </c>
      <c r="Q64" s="326"/>
      <c r="R64" s="175"/>
      <c r="S64" s="206"/>
      <c r="AB64" s="36"/>
      <c r="AC64" s="36"/>
    </row>
    <row r="65" spans="1:29" s="174" customFormat="1" ht="66">
      <c r="A65" s="203" t="s">
        <v>244</v>
      </c>
      <c r="B65" s="304" t="s">
        <v>426</v>
      </c>
      <c r="C65" s="310" t="s">
        <v>437</v>
      </c>
      <c r="D65" s="306" t="s">
        <v>42</v>
      </c>
      <c r="E65" s="307">
        <v>4</v>
      </c>
      <c r="F65" s="306">
        <v>2020</v>
      </c>
      <c r="G65" s="306">
        <v>2021</v>
      </c>
      <c r="H65" s="312">
        <v>122796.23</v>
      </c>
      <c r="I65" s="312">
        <v>491184.92</v>
      </c>
      <c r="J65" s="204">
        <v>7</v>
      </c>
      <c r="K65" s="321" t="s">
        <v>32</v>
      </c>
      <c r="L65" s="406">
        <v>181</v>
      </c>
      <c r="M65" s="407"/>
      <c r="N65" s="322">
        <v>0</v>
      </c>
      <c r="O65" s="298">
        <v>0</v>
      </c>
      <c r="P65" s="303">
        <f t="shared" si="1"/>
        <v>491184.92</v>
      </c>
      <c r="Q65" s="326"/>
      <c r="R65" s="175"/>
      <c r="S65" s="206"/>
      <c r="AB65" s="36"/>
      <c r="AC65" s="36"/>
    </row>
    <row r="66" spans="1:29" s="174" customFormat="1" ht="33.75">
      <c r="A66" s="203" t="s">
        <v>245</v>
      </c>
      <c r="B66" s="304" t="s">
        <v>427</v>
      </c>
      <c r="C66" s="310" t="s">
        <v>438</v>
      </c>
      <c r="D66" s="306" t="s">
        <v>42</v>
      </c>
      <c r="E66" s="307">
        <v>4</v>
      </c>
      <c r="F66" s="306">
        <v>2020</v>
      </c>
      <c r="G66" s="306">
        <v>2021</v>
      </c>
      <c r="H66" s="312">
        <v>57096.4</v>
      </c>
      <c r="I66" s="312">
        <v>228385.6</v>
      </c>
      <c r="J66" s="204">
        <v>7</v>
      </c>
      <c r="K66" s="321" t="s">
        <v>32</v>
      </c>
      <c r="L66" s="406">
        <v>181</v>
      </c>
      <c r="M66" s="407"/>
      <c r="N66" s="322">
        <v>0</v>
      </c>
      <c r="O66" s="298">
        <v>0</v>
      </c>
      <c r="P66" s="303">
        <f t="shared" si="1"/>
        <v>228385.6</v>
      </c>
      <c r="Q66" s="326"/>
      <c r="R66" s="175"/>
      <c r="S66" s="206"/>
      <c r="AB66" s="36"/>
      <c r="AC66" s="36"/>
    </row>
    <row r="67" spans="1:29" s="174" customFormat="1" ht="132">
      <c r="A67" s="203" t="s">
        <v>246</v>
      </c>
      <c r="B67" s="304" t="s">
        <v>428</v>
      </c>
      <c r="C67" s="310" t="s">
        <v>219</v>
      </c>
      <c r="D67" s="306" t="s">
        <v>42</v>
      </c>
      <c r="E67" s="307">
        <v>11</v>
      </c>
      <c r="F67" s="306">
        <v>2020</v>
      </c>
      <c r="G67" s="306">
        <v>2021</v>
      </c>
      <c r="H67" s="312">
        <v>11154.59</v>
      </c>
      <c r="I67" s="312">
        <v>122700.49</v>
      </c>
      <c r="J67" s="204">
        <v>7</v>
      </c>
      <c r="K67" s="321" t="s">
        <v>32</v>
      </c>
      <c r="L67" s="406">
        <v>181</v>
      </c>
      <c r="M67" s="407"/>
      <c r="N67" s="322">
        <v>0</v>
      </c>
      <c r="O67" s="298">
        <v>0</v>
      </c>
      <c r="P67" s="303">
        <f t="shared" si="1"/>
        <v>122700.49</v>
      </c>
      <c r="Q67" s="326"/>
      <c r="R67" s="175"/>
      <c r="S67" s="206"/>
      <c r="AB67" s="36"/>
      <c r="AC67" s="36"/>
    </row>
    <row r="68" spans="1:29" s="174" customFormat="1" ht="66">
      <c r="A68" s="203" t="s">
        <v>255</v>
      </c>
      <c r="B68" s="304" t="s">
        <v>482</v>
      </c>
      <c r="C68" s="307" t="s">
        <v>476</v>
      </c>
      <c r="D68" s="306" t="s">
        <v>42</v>
      </c>
      <c r="E68" s="307">
        <v>1</v>
      </c>
      <c r="F68" s="306">
        <v>2020</v>
      </c>
      <c r="G68" s="306">
        <v>2021</v>
      </c>
      <c r="H68" s="312">
        <v>728785.09</v>
      </c>
      <c r="I68" s="312">
        <f>H68*E68</f>
        <v>728785.09</v>
      </c>
      <c r="J68" s="204">
        <v>7</v>
      </c>
      <c r="K68" s="321" t="s">
        <v>32</v>
      </c>
      <c r="L68" s="406">
        <v>181</v>
      </c>
      <c r="M68" s="407"/>
      <c r="N68" s="322">
        <v>0</v>
      </c>
      <c r="O68" s="298">
        <v>0</v>
      </c>
      <c r="P68" s="303">
        <f t="shared" si="1"/>
        <v>728785.09</v>
      </c>
      <c r="Q68" s="326"/>
      <c r="R68" s="175"/>
      <c r="S68" s="206"/>
      <c r="AB68" s="36"/>
      <c r="AC68" s="36"/>
    </row>
    <row r="69" spans="1:29" s="174" customFormat="1" ht="66">
      <c r="A69" s="203" t="s">
        <v>256</v>
      </c>
      <c r="B69" s="304" t="s">
        <v>483</v>
      </c>
      <c r="C69" s="307" t="s">
        <v>477</v>
      </c>
      <c r="D69" s="306" t="s">
        <v>42</v>
      </c>
      <c r="E69" s="307">
        <v>1</v>
      </c>
      <c r="F69" s="306">
        <v>2020</v>
      </c>
      <c r="G69" s="306">
        <v>2021</v>
      </c>
      <c r="H69" s="312">
        <v>747776.94</v>
      </c>
      <c r="I69" s="312">
        <v>589384.23</v>
      </c>
      <c r="J69" s="204">
        <v>7</v>
      </c>
      <c r="K69" s="321" t="s">
        <v>32</v>
      </c>
      <c r="L69" s="406">
        <v>181</v>
      </c>
      <c r="M69" s="407"/>
      <c r="N69" s="322">
        <v>0</v>
      </c>
      <c r="O69" s="298">
        <v>0</v>
      </c>
      <c r="P69" s="303">
        <f t="shared" si="1"/>
        <v>589384.23</v>
      </c>
      <c r="Q69" s="326"/>
      <c r="R69" s="175"/>
      <c r="S69" s="206"/>
      <c r="AB69" s="36"/>
      <c r="AC69" s="36"/>
    </row>
    <row r="70" spans="1:29" s="174" customFormat="1" ht="66">
      <c r="A70" s="203" t="s">
        <v>257</v>
      </c>
      <c r="B70" s="304" t="s">
        <v>484</v>
      </c>
      <c r="C70" s="307" t="s">
        <v>478</v>
      </c>
      <c r="D70" s="306" t="s">
        <v>42</v>
      </c>
      <c r="E70" s="307">
        <v>1</v>
      </c>
      <c r="F70" s="306">
        <v>2020</v>
      </c>
      <c r="G70" s="306">
        <v>2021</v>
      </c>
      <c r="H70" s="312">
        <v>1053899.6399999999</v>
      </c>
      <c r="I70" s="312">
        <f>H70*E70</f>
        <v>1053899.6399999999</v>
      </c>
      <c r="J70" s="204">
        <v>7</v>
      </c>
      <c r="K70" s="321" t="s">
        <v>32</v>
      </c>
      <c r="L70" s="406">
        <v>181</v>
      </c>
      <c r="M70" s="407"/>
      <c r="N70" s="322">
        <v>0</v>
      </c>
      <c r="O70" s="298">
        <v>0</v>
      </c>
      <c r="P70" s="303">
        <f t="shared" si="1"/>
        <v>1053899.6399999999</v>
      </c>
      <c r="Q70" s="326"/>
      <c r="R70" s="175"/>
      <c r="S70" s="206"/>
      <c r="AB70" s="36"/>
      <c r="AC70" s="36"/>
    </row>
    <row r="71" spans="1:29" s="174" customFormat="1" ht="66">
      <c r="A71" s="203" t="s">
        <v>258</v>
      </c>
      <c r="B71" s="304" t="s">
        <v>485</v>
      </c>
      <c r="C71" s="307" t="s">
        <v>479</v>
      </c>
      <c r="D71" s="306" t="s">
        <v>42</v>
      </c>
      <c r="E71" s="307">
        <v>1</v>
      </c>
      <c r="F71" s="306">
        <v>2020</v>
      </c>
      <c r="G71" s="306">
        <v>2021</v>
      </c>
      <c r="H71" s="312">
        <f t="shared" ref="H71:H74" si="3">I71/E71</f>
        <v>73063.94</v>
      </c>
      <c r="I71" s="312">
        <v>73063.94</v>
      </c>
      <c r="J71" s="204">
        <v>7</v>
      </c>
      <c r="K71" s="321" t="s">
        <v>32</v>
      </c>
      <c r="L71" s="406">
        <v>181</v>
      </c>
      <c r="M71" s="407"/>
      <c r="N71" s="322">
        <v>0</v>
      </c>
      <c r="O71" s="298">
        <v>0</v>
      </c>
      <c r="P71" s="303">
        <f t="shared" si="1"/>
        <v>73063.94</v>
      </c>
      <c r="Q71" s="326"/>
      <c r="R71" s="175"/>
      <c r="S71" s="206"/>
      <c r="AB71" s="36"/>
      <c r="AC71" s="36"/>
    </row>
    <row r="72" spans="1:29" s="174" customFormat="1" ht="66">
      <c r="A72" s="203" t="s">
        <v>314</v>
      </c>
      <c r="B72" s="304" t="s">
        <v>486</v>
      </c>
      <c r="C72" s="307" t="s">
        <v>480</v>
      </c>
      <c r="D72" s="306" t="s">
        <v>42</v>
      </c>
      <c r="E72" s="307">
        <v>1</v>
      </c>
      <c r="F72" s="306">
        <v>2020</v>
      </c>
      <c r="G72" s="306">
        <v>2021</v>
      </c>
      <c r="H72" s="312">
        <f t="shared" si="3"/>
        <v>93445.56</v>
      </c>
      <c r="I72" s="312">
        <v>93445.56</v>
      </c>
      <c r="J72" s="204">
        <v>7</v>
      </c>
      <c r="K72" s="321" t="s">
        <v>32</v>
      </c>
      <c r="L72" s="406">
        <v>181</v>
      </c>
      <c r="M72" s="407"/>
      <c r="N72" s="322">
        <v>0</v>
      </c>
      <c r="O72" s="298">
        <v>0</v>
      </c>
      <c r="P72" s="303">
        <f t="shared" si="1"/>
        <v>93445.56</v>
      </c>
      <c r="Q72" s="326"/>
      <c r="R72" s="175"/>
      <c r="S72" s="206"/>
      <c r="AB72" s="36"/>
      <c r="AC72" s="36"/>
    </row>
    <row r="73" spans="1:29" s="174" customFormat="1" ht="66">
      <c r="A73" s="203" t="s">
        <v>28</v>
      </c>
      <c r="B73" s="304" t="s">
        <v>487</v>
      </c>
      <c r="C73" s="307" t="s">
        <v>254</v>
      </c>
      <c r="D73" s="306" t="s">
        <v>42</v>
      </c>
      <c r="E73" s="307">
        <v>1</v>
      </c>
      <c r="F73" s="306"/>
      <c r="G73" s="306"/>
      <c r="H73" s="312">
        <f t="shared" si="3"/>
        <v>186846.69</v>
      </c>
      <c r="I73" s="312">
        <v>186846.69</v>
      </c>
      <c r="J73" s="204">
        <v>7</v>
      </c>
      <c r="K73" s="321" t="s">
        <v>32</v>
      </c>
      <c r="L73" s="317">
        <v>181</v>
      </c>
      <c r="M73" s="323"/>
      <c r="N73" s="322">
        <v>0</v>
      </c>
      <c r="O73" s="298">
        <v>0</v>
      </c>
      <c r="P73" s="303">
        <f t="shared" si="1"/>
        <v>186846.69</v>
      </c>
      <c r="Q73" s="326"/>
      <c r="R73" s="175"/>
      <c r="S73" s="206"/>
      <c r="AB73" s="36"/>
      <c r="AC73" s="36"/>
    </row>
    <row r="74" spans="1:29" s="174" customFormat="1" ht="66">
      <c r="A74" s="203" t="s">
        <v>29</v>
      </c>
      <c r="B74" s="304" t="s">
        <v>488</v>
      </c>
      <c r="C74" s="307" t="s">
        <v>481</v>
      </c>
      <c r="D74" s="306" t="s">
        <v>42</v>
      </c>
      <c r="E74" s="307">
        <v>1</v>
      </c>
      <c r="F74" s="306">
        <v>2020</v>
      </c>
      <c r="G74" s="306">
        <v>2021</v>
      </c>
      <c r="H74" s="312">
        <f t="shared" si="3"/>
        <v>78380.639999999999</v>
      </c>
      <c r="I74" s="312">
        <v>78380.639999999999</v>
      </c>
      <c r="J74" s="204">
        <v>7</v>
      </c>
      <c r="K74" s="321" t="s">
        <v>32</v>
      </c>
      <c r="L74" s="406">
        <v>181</v>
      </c>
      <c r="M74" s="407"/>
      <c r="N74" s="322">
        <v>0</v>
      </c>
      <c r="O74" s="298">
        <v>0</v>
      </c>
      <c r="P74" s="303">
        <f t="shared" si="1"/>
        <v>78380.639999999999</v>
      </c>
      <c r="Q74" s="326"/>
      <c r="R74" s="175"/>
      <c r="S74" s="206"/>
      <c r="AB74" s="36"/>
      <c r="AC74" s="36"/>
    </row>
    <row r="75" spans="1:29" ht="33.75">
      <c r="A75" s="411" t="s">
        <v>46</v>
      </c>
      <c r="B75" s="412"/>
      <c r="C75" s="412"/>
      <c r="D75" s="412"/>
      <c r="E75" s="413"/>
      <c r="F75" s="413"/>
      <c r="G75" s="413"/>
      <c r="H75" s="414"/>
      <c r="I75" s="330">
        <f>I74+I73+I72+I71+I70+I69+I68+I67+I66+I65+I64+I63+I62+I61+I60+I59+I58+I57+I56+I55+I54</f>
        <v>12644022.760000002</v>
      </c>
      <c r="J75" s="415"/>
      <c r="K75" s="416"/>
      <c r="L75" s="416"/>
      <c r="M75" s="416"/>
      <c r="N75" s="416"/>
      <c r="O75" s="417"/>
      <c r="P75" s="309">
        <f>P63+P62+P61+P60+P59+P58+P57+P56+P55+P54+P64+P65+P66+P67+P68+P69+P70+P71+P72+P73+P74</f>
        <v>12644022.76</v>
      </c>
      <c r="Q75" s="325"/>
    </row>
    <row r="76" spans="1:29" ht="33">
      <c r="A76" s="408" t="s">
        <v>104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10"/>
      <c r="Q76" s="325"/>
    </row>
    <row r="77" spans="1:29" ht="66">
      <c r="A77" s="203">
        <v>1</v>
      </c>
      <c r="B77" s="304" t="s">
        <v>505</v>
      </c>
      <c r="C77" s="305" t="s">
        <v>220</v>
      </c>
      <c r="D77" s="306" t="s">
        <v>189</v>
      </c>
      <c r="E77" s="307">
        <v>1</v>
      </c>
      <c r="F77" s="306">
        <v>2020</v>
      </c>
      <c r="G77" s="306">
        <v>2021</v>
      </c>
      <c r="H77" s="331">
        <v>126532.66</v>
      </c>
      <c r="I77" s="312">
        <f>H77*E77</f>
        <v>126532.66</v>
      </c>
      <c r="J77" s="204">
        <v>7</v>
      </c>
      <c r="K77" s="321" t="s">
        <v>32</v>
      </c>
      <c r="L77" s="406">
        <v>181</v>
      </c>
      <c r="M77" s="407"/>
      <c r="N77" s="322">
        <v>0</v>
      </c>
      <c r="O77" s="298">
        <v>0</v>
      </c>
      <c r="P77" s="298">
        <f>I77</f>
        <v>126532.66</v>
      </c>
      <c r="Q77" s="325"/>
    </row>
    <row r="78" spans="1:29" s="174" customFormat="1" ht="99">
      <c r="A78" s="203">
        <v>2</v>
      </c>
      <c r="B78" s="304" t="s">
        <v>506</v>
      </c>
      <c r="C78" s="305" t="s">
        <v>223</v>
      </c>
      <c r="D78" s="306" t="s">
        <v>189</v>
      </c>
      <c r="E78" s="307">
        <v>2</v>
      </c>
      <c r="F78" s="306">
        <v>2020</v>
      </c>
      <c r="G78" s="306">
        <v>2021</v>
      </c>
      <c r="H78" s="331">
        <v>70000</v>
      </c>
      <c r="I78" s="312">
        <f>H78*E78</f>
        <v>140000</v>
      </c>
      <c r="J78" s="204">
        <v>7</v>
      </c>
      <c r="K78" s="321" t="s">
        <v>32</v>
      </c>
      <c r="L78" s="406">
        <v>181</v>
      </c>
      <c r="M78" s="407"/>
      <c r="N78" s="322">
        <v>0</v>
      </c>
      <c r="O78" s="298">
        <v>0</v>
      </c>
      <c r="P78" s="298">
        <f t="shared" ref="P78:P104" si="4">I78</f>
        <v>140000</v>
      </c>
      <c r="Q78" s="326"/>
      <c r="R78" s="175"/>
      <c r="AB78" s="36"/>
      <c r="AC78" s="36"/>
    </row>
    <row r="79" spans="1:29" s="174" customFormat="1" ht="66">
      <c r="A79" s="203">
        <v>3</v>
      </c>
      <c r="B79" s="304" t="s">
        <v>507</v>
      </c>
      <c r="C79" s="305" t="s">
        <v>513</v>
      </c>
      <c r="D79" s="306" t="s">
        <v>189</v>
      </c>
      <c r="E79" s="307">
        <v>1</v>
      </c>
      <c r="F79" s="204">
        <v>2020</v>
      </c>
      <c r="G79" s="306">
        <v>2021</v>
      </c>
      <c r="H79" s="331">
        <f>I79/E79</f>
        <v>448002.56</v>
      </c>
      <c r="I79" s="312">
        <v>448002.56</v>
      </c>
      <c r="J79" s="204">
        <v>7</v>
      </c>
      <c r="K79" s="321" t="s">
        <v>32</v>
      </c>
      <c r="L79" s="406">
        <v>181</v>
      </c>
      <c r="M79" s="407"/>
      <c r="N79" s="322">
        <v>0</v>
      </c>
      <c r="O79" s="298">
        <v>0</v>
      </c>
      <c r="P79" s="298">
        <f t="shared" si="4"/>
        <v>448002.56</v>
      </c>
      <c r="Q79" s="326"/>
      <c r="R79" s="175"/>
      <c r="AB79" s="36"/>
      <c r="AC79" s="36"/>
    </row>
    <row r="80" spans="1:29" s="174" customFormat="1" ht="75.75" customHeight="1">
      <c r="A80" s="203">
        <v>4</v>
      </c>
      <c r="B80" s="304" t="s">
        <v>508</v>
      </c>
      <c r="C80" s="305" t="s">
        <v>514</v>
      </c>
      <c r="D80" s="306" t="s">
        <v>189</v>
      </c>
      <c r="E80" s="307">
        <v>1</v>
      </c>
      <c r="F80" s="204">
        <v>2020</v>
      </c>
      <c r="G80" s="306">
        <v>2021</v>
      </c>
      <c r="H80" s="331">
        <f>I80/E80</f>
        <v>102400.58</v>
      </c>
      <c r="I80" s="312">
        <v>102400.58</v>
      </c>
      <c r="J80" s="204">
        <v>7</v>
      </c>
      <c r="K80" s="321" t="s">
        <v>32</v>
      </c>
      <c r="L80" s="406">
        <v>181</v>
      </c>
      <c r="M80" s="407"/>
      <c r="N80" s="322">
        <v>0</v>
      </c>
      <c r="O80" s="298">
        <v>0</v>
      </c>
      <c r="P80" s="298">
        <f t="shared" si="4"/>
        <v>102400.58</v>
      </c>
      <c r="Q80" s="326"/>
      <c r="R80" s="175"/>
      <c r="AB80" s="36"/>
      <c r="AC80" s="36"/>
    </row>
    <row r="81" spans="1:29" s="174" customFormat="1" ht="165">
      <c r="A81" s="203">
        <v>5</v>
      </c>
      <c r="B81" s="304" t="s">
        <v>509</v>
      </c>
      <c r="C81" s="307" t="s">
        <v>515</v>
      </c>
      <c r="D81" s="306" t="s">
        <v>189</v>
      </c>
      <c r="E81" s="307">
        <v>18</v>
      </c>
      <c r="F81" s="204">
        <v>2020</v>
      </c>
      <c r="G81" s="306">
        <v>2021</v>
      </c>
      <c r="H81" s="331">
        <v>76800.45</v>
      </c>
      <c r="I81" s="312">
        <v>1382408.1</v>
      </c>
      <c r="J81" s="204">
        <v>7</v>
      </c>
      <c r="K81" s="321" t="s">
        <v>32</v>
      </c>
      <c r="L81" s="406">
        <v>181</v>
      </c>
      <c r="M81" s="407"/>
      <c r="N81" s="322">
        <v>0</v>
      </c>
      <c r="O81" s="298">
        <v>0</v>
      </c>
      <c r="P81" s="298">
        <f t="shared" si="4"/>
        <v>1382408.1</v>
      </c>
      <c r="Q81" s="326"/>
      <c r="R81" s="175"/>
      <c r="AB81" s="36"/>
      <c r="AC81" s="36"/>
    </row>
    <row r="82" spans="1:29" s="174" customFormat="1" ht="99">
      <c r="A82" s="203">
        <v>6</v>
      </c>
      <c r="B82" s="304" t="s">
        <v>510</v>
      </c>
      <c r="C82" s="307" t="s">
        <v>516</v>
      </c>
      <c r="D82" s="306" t="s">
        <v>189</v>
      </c>
      <c r="E82" s="307">
        <v>2</v>
      </c>
      <c r="F82" s="306">
        <v>2020</v>
      </c>
      <c r="G82" s="306">
        <v>2021</v>
      </c>
      <c r="H82" s="331">
        <v>115200.5</v>
      </c>
      <c r="I82" s="312">
        <f>H82*E82</f>
        <v>230401</v>
      </c>
      <c r="J82" s="204">
        <v>7</v>
      </c>
      <c r="K82" s="321" t="s">
        <v>32</v>
      </c>
      <c r="L82" s="406">
        <v>181</v>
      </c>
      <c r="M82" s="407"/>
      <c r="N82" s="322">
        <v>0</v>
      </c>
      <c r="O82" s="298">
        <v>0</v>
      </c>
      <c r="P82" s="298">
        <f t="shared" si="4"/>
        <v>230401</v>
      </c>
      <c r="Q82" s="326"/>
      <c r="R82" s="175"/>
      <c r="AB82" s="36"/>
      <c r="AC82" s="36"/>
    </row>
    <row r="83" spans="1:29" ht="99">
      <c r="A83" s="203">
        <v>7</v>
      </c>
      <c r="B83" s="304" t="s">
        <v>511</v>
      </c>
      <c r="C83" s="307" t="s">
        <v>227</v>
      </c>
      <c r="D83" s="306" t="s">
        <v>189</v>
      </c>
      <c r="E83" s="307">
        <v>1</v>
      </c>
      <c r="F83" s="306">
        <v>2020</v>
      </c>
      <c r="G83" s="306">
        <v>2021</v>
      </c>
      <c r="H83" s="331">
        <v>115200.5</v>
      </c>
      <c r="I83" s="312">
        <f t="shared" ref="I83:I87" si="5">H83*E83</f>
        <v>115200.5</v>
      </c>
      <c r="J83" s="204">
        <v>7</v>
      </c>
      <c r="K83" s="321" t="s">
        <v>32</v>
      </c>
      <c r="L83" s="406">
        <v>181</v>
      </c>
      <c r="M83" s="407"/>
      <c r="N83" s="322">
        <v>0</v>
      </c>
      <c r="O83" s="298">
        <v>0</v>
      </c>
      <c r="P83" s="298">
        <f t="shared" si="4"/>
        <v>115200.5</v>
      </c>
      <c r="Q83" s="325"/>
    </row>
    <row r="84" spans="1:29" ht="99">
      <c r="A84" s="203">
        <v>8</v>
      </c>
      <c r="B84" s="304" t="s">
        <v>512</v>
      </c>
      <c r="C84" s="307" t="s">
        <v>516</v>
      </c>
      <c r="D84" s="306" t="s">
        <v>189</v>
      </c>
      <c r="E84" s="307">
        <v>1</v>
      </c>
      <c r="F84" s="306">
        <v>2020</v>
      </c>
      <c r="G84" s="306">
        <v>2021</v>
      </c>
      <c r="H84" s="331">
        <v>115200.5</v>
      </c>
      <c r="I84" s="312">
        <f t="shared" si="5"/>
        <v>115200.5</v>
      </c>
      <c r="J84" s="204">
        <v>7</v>
      </c>
      <c r="K84" s="321" t="s">
        <v>32</v>
      </c>
      <c r="L84" s="406">
        <v>181</v>
      </c>
      <c r="M84" s="407"/>
      <c r="N84" s="322">
        <v>0</v>
      </c>
      <c r="O84" s="298">
        <v>0</v>
      </c>
      <c r="P84" s="298">
        <f t="shared" si="4"/>
        <v>115200.5</v>
      </c>
      <c r="Q84" s="325"/>
    </row>
    <row r="85" spans="1:29" ht="108.75" customHeight="1">
      <c r="A85" s="203">
        <v>9</v>
      </c>
      <c r="B85" s="304" t="s">
        <v>517</v>
      </c>
      <c r="C85" s="307" t="s">
        <v>531</v>
      </c>
      <c r="D85" s="306" t="s">
        <v>189</v>
      </c>
      <c r="E85" s="307">
        <v>1</v>
      </c>
      <c r="F85" s="306">
        <v>2020</v>
      </c>
      <c r="G85" s="306">
        <v>2021</v>
      </c>
      <c r="H85" s="331">
        <v>115200.5</v>
      </c>
      <c r="I85" s="312">
        <f t="shared" si="5"/>
        <v>115200.5</v>
      </c>
      <c r="J85" s="204">
        <v>7</v>
      </c>
      <c r="K85" s="321" t="s">
        <v>32</v>
      </c>
      <c r="L85" s="406">
        <v>181</v>
      </c>
      <c r="M85" s="407"/>
      <c r="N85" s="322">
        <v>0</v>
      </c>
      <c r="O85" s="298">
        <v>0</v>
      </c>
      <c r="P85" s="298">
        <f t="shared" si="4"/>
        <v>115200.5</v>
      </c>
      <c r="Q85" s="325"/>
    </row>
    <row r="86" spans="1:29" ht="66">
      <c r="A86" s="203">
        <v>10</v>
      </c>
      <c r="B86" s="304" t="s">
        <v>518</v>
      </c>
      <c r="C86" s="307" t="s">
        <v>227</v>
      </c>
      <c r="D86" s="306" t="s">
        <v>189</v>
      </c>
      <c r="E86" s="307">
        <v>1</v>
      </c>
      <c r="F86" s="306">
        <v>2020</v>
      </c>
      <c r="G86" s="306">
        <v>2021</v>
      </c>
      <c r="H86" s="331">
        <v>115200.5</v>
      </c>
      <c r="I86" s="312">
        <f t="shared" si="5"/>
        <v>115200.5</v>
      </c>
      <c r="J86" s="204">
        <v>7</v>
      </c>
      <c r="K86" s="321" t="s">
        <v>32</v>
      </c>
      <c r="L86" s="406">
        <v>181</v>
      </c>
      <c r="M86" s="407"/>
      <c r="N86" s="322">
        <v>0</v>
      </c>
      <c r="O86" s="298">
        <v>0</v>
      </c>
      <c r="P86" s="298">
        <f t="shared" si="4"/>
        <v>115200.5</v>
      </c>
      <c r="Q86" s="325"/>
    </row>
    <row r="87" spans="1:29" ht="66">
      <c r="A87" s="203">
        <v>11</v>
      </c>
      <c r="B87" s="304" t="s">
        <v>519</v>
      </c>
      <c r="C87" s="307" t="s">
        <v>532</v>
      </c>
      <c r="D87" s="306" t="s">
        <v>189</v>
      </c>
      <c r="E87" s="307">
        <v>1</v>
      </c>
      <c r="F87" s="306">
        <v>2020</v>
      </c>
      <c r="G87" s="306">
        <v>2021</v>
      </c>
      <c r="H87" s="331">
        <v>68568</v>
      </c>
      <c r="I87" s="312">
        <f t="shared" si="5"/>
        <v>68568</v>
      </c>
      <c r="J87" s="204">
        <v>7</v>
      </c>
      <c r="K87" s="321" t="s">
        <v>32</v>
      </c>
      <c r="L87" s="406">
        <v>181</v>
      </c>
      <c r="M87" s="407"/>
      <c r="N87" s="322">
        <v>0</v>
      </c>
      <c r="O87" s="298">
        <v>0</v>
      </c>
      <c r="P87" s="298">
        <f t="shared" si="4"/>
        <v>68568</v>
      </c>
      <c r="Q87" s="325"/>
    </row>
    <row r="88" spans="1:29" ht="66">
      <c r="A88" s="203">
        <v>12</v>
      </c>
      <c r="B88" s="304" t="s">
        <v>520</v>
      </c>
      <c r="C88" s="307" t="s">
        <v>533</v>
      </c>
      <c r="D88" s="306" t="s">
        <v>189</v>
      </c>
      <c r="E88" s="307">
        <v>1</v>
      </c>
      <c r="F88" s="306">
        <v>2020</v>
      </c>
      <c r="G88" s="306">
        <v>2021</v>
      </c>
      <c r="H88" s="331">
        <v>39979.9</v>
      </c>
      <c r="I88" s="312">
        <f>H88*E88</f>
        <v>39979.9</v>
      </c>
      <c r="J88" s="204">
        <v>7</v>
      </c>
      <c r="K88" s="321" t="s">
        <v>32</v>
      </c>
      <c r="L88" s="406">
        <v>181</v>
      </c>
      <c r="M88" s="407"/>
      <c r="N88" s="322">
        <v>0</v>
      </c>
      <c r="O88" s="298">
        <v>0</v>
      </c>
      <c r="P88" s="298">
        <f t="shared" si="4"/>
        <v>39979.9</v>
      </c>
      <c r="Q88" s="325"/>
    </row>
    <row r="89" spans="1:29" ht="66">
      <c r="A89" s="203">
        <v>13</v>
      </c>
      <c r="B89" s="304" t="s">
        <v>521</v>
      </c>
      <c r="C89" s="307" t="s">
        <v>228</v>
      </c>
      <c r="D89" s="306" t="s">
        <v>189</v>
      </c>
      <c r="E89" s="307">
        <v>3</v>
      </c>
      <c r="F89" s="204">
        <v>2020</v>
      </c>
      <c r="G89" s="306">
        <v>2021</v>
      </c>
      <c r="H89" s="331">
        <v>18773.45</v>
      </c>
      <c r="I89" s="312">
        <v>56320.35</v>
      </c>
      <c r="J89" s="204">
        <v>7</v>
      </c>
      <c r="K89" s="321" t="s">
        <v>32</v>
      </c>
      <c r="L89" s="406">
        <v>181</v>
      </c>
      <c r="M89" s="407"/>
      <c r="N89" s="322">
        <v>0</v>
      </c>
      <c r="O89" s="298">
        <v>0</v>
      </c>
      <c r="P89" s="298">
        <f t="shared" si="4"/>
        <v>56320.35</v>
      </c>
      <c r="Q89" s="325"/>
    </row>
    <row r="90" spans="1:29" ht="66">
      <c r="A90" s="203">
        <v>14</v>
      </c>
      <c r="B90" s="304" t="s">
        <v>522</v>
      </c>
      <c r="C90" s="307" t="s">
        <v>534</v>
      </c>
      <c r="D90" s="306" t="s">
        <v>189</v>
      </c>
      <c r="E90" s="307">
        <v>4</v>
      </c>
      <c r="F90" s="204">
        <v>2020</v>
      </c>
      <c r="G90" s="306">
        <v>2021</v>
      </c>
      <c r="H90" s="331">
        <v>10960.24</v>
      </c>
      <c r="I90" s="312">
        <v>40960.239999999998</v>
      </c>
      <c r="J90" s="204">
        <v>7</v>
      </c>
      <c r="K90" s="321" t="s">
        <v>32</v>
      </c>
      <c r="L90" s="406">
        <v>181</v>
      </c>
      <c r="M90" s="407"/>
      <c r="N90" s="322">
        <v>0</v>
      </c>
      <c r="O90" s="298">
        <v>0</v>
      </c>
      <c r="P90" s="298">
        <f t="shared" si="4"/>
        <v>40960.239999999998</v>
      </c>
      <c r="Q90" s="325"/>
    </row>
    <row r="91" spans="1:29" ht="33.75">
      <c r="A91" s="203">
        <v>15</v>
      </c>
      <c r="B91" s="304" t="s">
        <v>523</v>
      </c>
      <c r="C91" s="307" t="s">
        <v>535</v>
      </c>
      <c r="D91" s="306" t="s">
        <v>189</v>
      </c>
      <c r="E91" s="307">
        <v>2</v>
      </c>
      <c r="F91" s="204">
        <v>2020</v>
      </c>
      <c r="G91" s="306">
        <v>2021</v>
      </c>
      <c r="H91" s="331">
        <v>25600.16</v>
      </c>
      <c r="I91" s="312">
        <v>51200.32</v>
      </c>
      <c r="J91" s="204">
        <v>7</v>
      </c>
      <c r="K91" s="321" t="s">
        <v>32</v>
      </c>
      <c r="L91" s="406">
        <v>181</v>
      </c>
      <c r="M91" s="407"/>
      <c r="N91" s="322">
        <v>0</v>
      </c>
      <c r="O91" s="298">
        <v>0</v>
      </c>
      <c r="P91" s="298">
        <f t="shared" si="4"/>
        <v>51200.32</v>
      </c>
      <c r="Q91" s="325"/>
    </row>
    <row r="92" spans="1:29" ht="33.75">
      <c r="A92" s="203">
        <v>16</v>
      </c>
      <c r="B92" s="304" t="s">
        <v>524</v>
      </c>
      <c r="C92" s="307" t="s">
        <v>235</v>
      </c>
      <c r="D92" s="306" t="s">
        <v>189</v>
      </c>
      <c r="E92" s="307">
        <v>1</v>
      </c>
      <c r="F92" s="204">
        <v>2020</v>
      </c>
      <c r="G92" s="306">
        <v>2021</v>
      </c>
      <c r="H92" s="331">
        <f>I92/E92</f>
        <v>19200.099999999999</v>
      </c>
      <c r="I92" s="312">
        <v>19200.099999999999</v>
      </c>
      <c r="J92" s="204">
        <v>7</v>
      </c>
      <c r="K92" s="321" t="s">
        <v>32</v>
      </c>
      <c r="L92" s="406">
        <v>181</v>
      </c>
      <c r="M92" s="407"/>
      <c r="N92" s="322">
        <v>0</v>
      </c>
      <c r="O92" s="298">
        <v>0</v>
      </c>
      <c r="P92" s="298">
        <f t="shared" si="4"/>
        <v>19200.099999999999</v>
      </c>
      <c r="Q92" s="325"/>
    </row>
    <row r="93" spans="1:29" ht="66">
      <c r="A93" s="203">
        <v>17</v>
      </c>
      <c r="B93" s="304" t="s">
        <v>525</v>
      </c>
      <c r="C93" s="307" t="s">
        <v>231</v>
      </c>
      <c r="D93" s="306" t="s">
        <v>42</v>
      </c>
      <c r="E93" s="307">
        <v>4</v>
      </c>
      <c r="F93" s="306">
        <v>2020</v>
      </c>
      <c r="G93" s="306">
        <v>2021</v>
      </c>
      <c r="H93" s="331">
        <v>35149.879999999997</v>
      </c>
      <c r="I93" s="312">
        <f>H93*E93</f>
        <v>140599.51999999999</v>
      </c>
      <c r="J93" s="204">
        <v>7</v>
      </c>
      <c r="K93" s="321" t="s">
        <v>32</v>
      </c>
      <c r="L93" s="406">
        <v>181</v>
      </c>
      <c r="M93" s="407"/>
      <c r="N93" s="322">
        <v>0</v>
      </c>
      <c r="O93" s="298">
        <v>0</v>
      </c>
      <c r="P93" s="298">
        <f t="shared" si="4"/>
        <v>140599.51999999999</v>
      </c>
      <c r="Q93" s="325"/>
    </row>
    <row r="94" spans="1:29" ht="99">
      <c r="A94" s="203">
        <v>18</v>
      </c>
      <c r="B94" s="304" t="s">
        <v>526</v>
      </c>
      <c r="C94" s="307" t="s">
        <v>536</v>
      </c>
      <c r="D94" s="306" t="s">
        <v>42</v>
      </c>
      <c r="E94" s="307">
        <v>1</v>
      </c>
      <c r="F94" s="306">
        <v>2020</v>
      </c>
      <c r="G94" s="306">
        <v>2021</v>
      </c>
      <c r="H94" s="331">
        <v>14383</v>
      </c>
      <c r="I94" s="312">
        <v>14383</v>
      </c>
      <c r="J94" s="204">
        <v>7</v>
      </c>
      <c r="K94" s="321" t="s">
        <v>32</v>
      </c>
      <c r="L94" s="406">
        <v>181</v>
      </c>
      <c r="M94" s="407"/>
      <c r="N94" s="322">
        <v>0</v>
      </c>
      <c r="O94" s="298">
        <v>0</v>
      </c>
      <c r="P94" s="298">
        <f t="shared" si="4"/>
        <v>14383</v>
      </c>
      <c r="Q94" s="325"/>
    </row>
    <row r="95" spans="1:29" ht="33.75">
      <c r="A95" s="203">
        <v>19</v>
      </c>
      <c r="B95" s="304" t="s">
        <v>527</v>
      </c>
      <c r="C95" s="307" t="s">
        <v>537</v>
      </c>
      <c r="D95" s="306" t="s">
        <v>42</v>
      </c>
      <c r="E95" s="307">
        <v>1</v>
      </c>
      <c r="F95" s="306">
        <v>2020</v>
      </c>
      <c r="G95" s="306">
        <v>2021</v>
      </c>
      <c r="H95" s="331">
        <v>1576.59</v>
      </c>
      <c r="I95" s="312">
        <v>1576.59</v>
      </c>
      <c r="J95" s="204">
        <v>7</v>
      </c>
      <c r="K95" s="321" t="s">
        <v>32</v>
      </c>
      <c r="L95" s="406">
        <v>181</v>
      </c>
      <c r="M95" s="407"/>
      <c r="N95" s="322">
        <v>0</v>
      </c>
      <c r="O95" s="298">
        <v>0</v>
      </c>
      <c r="P95" s="298">
        <f t="shared" si="4"/>
        <v>1576.59</v>
      </c>
      <c r="Q95" s="325"/>
    </row>
    <row r="96" spans="1:29" ht="33.75">
      <c r="A96" s="203">
        <v>20</v>
      </c>
      <c r="B96" s="304" t="s">
        <v>528</v>
      </c>
      <c r="C96" s="307" t="s">
        <v>538</v>
      </c>
      <c r="D96" s="306" t="s">
        <v>42</v>
      </c>
      <c r="E96" s="307">
        <v>1</v>
      </c>
      <c r="F96" s="306">
        <v>2020</v>
      </c>
      <c r="G96" s="306">
        <v>2021</v>
      </c>
      <c r="H96" s="331">
        <v>10078.5</v>
      </c>
      <c r="I96" s="312">
        <f>H96</f>
        <v>10078.5</v>
      </c>
      <c r="J96" s="204">
        <v>7</v>
      </c>
      <c r="K96" s="321" t="s">
        <v>32</v>
      </c>
      <c r="L96" s="406">
        <v>181</v>
      </c>
      <c r="M96" s="407"/>
      <c r="N96" s="322">
        <v>0</v>
      </c>
      <c r="O96" s="298">
        <v>0</v>
      </c>
      <c r="P96" s="298">
        <f t="shared" si="4"/>
        <v>10078.5</v>
      </c>
      <c r="Q96" s="325"/>
    </row>
    <row r="97" spans="1:29" ht="33.75">
      <c r="A97" s="203">
        <v>21</v>
      </c>
      <c r="B97" s="304" t="s">
        <v>529</v>
      </c>
      <c r="C97" s="307" t="s">
        <v>539</v>
      </c>
      <c r="D97" s="306" t="s">
        <v>42</v>
      </c>
      <c r="E97" s="307">
        <v>1</v>
      </c>
      <c r="F97" s="204">
        <v>2020</v>
      </c>
      <c r="G97" s="306">
        <v>2021</v>
      </c>
      <c r="H97" s="331">
        <f>I97/E97</f>
        <v>35840.230000000003</v>
      </c>
      <c r="I97" s="312">
        <v>35840.230000000003</v>
      </c>
      <c r="J97" s="204">
        <v>7</v>
      </c>
      <c r="K97" s="321" t="s">
        <v>32</v>
      </c>
      <c r="L97" s="406">
        <v>181</v>
      </c>
      <c r="M97" s="407"/>
      <c r="N97" s="322">
        <v>0</v>
      </c>
      <c r="O97" s="298">
        <v>0</v>
      </c>
      <c r="P97" s="298">
        <f t="shared" si="4"/>
        <v>35840.230000000003</v>
      </c>
      <c r="Q97" s="325"/>
    </row>
    <row r="98" spans="1:29" ht="33.75">
      <c r="A98" s="203">
        <v>22</v>
      </c>
      <c r="B98" s="304" t="s">
        <v>530</v>
      </c>
      <c r="C98" s="307" t="s">
        <v>540</v>
      </c>
      <c r="D98" s="306" t="s">
        <v>42</v>
      </c>
      <c r="E98" s="307">
        <v>1</v>
      </c>
      <c r="F98" s="306">
        <v>2020</v>
      </c>
      <c r="G98" s="306">
        <v>2021</v>
      </c>
      <c r="H98" s="331">
        <v>2728</v>
      </c>
      <c r="I98" s="312">
        <v>2728</v>
      </c>
      <c r="J98" s="204">
        <v>7</v>
      </c>
      <c r="K98" s="321" t="s">
        <v>32</v>
      </c>
      <c r="L98" s="406">
        <v>181</v>
      </c>
      <c r="M98" s="407"/>
      <c r="N98" s="322">
        <v>0</v>
      </c>
      <c r="O98" s="298">
        <v>0</v>
      </c>
      <c r="P98" s="298">
        <f t="shared" si="4"/>
        <v>2728</v>
      </c>
      <c r="Q98" s="325"/>
    </row>
    <row r="99" spans="1:29" ht="99">
      <c r="A99" s="203">
        <v>23</v>
      </c>
      <c r="B99" s="304" t="s">
        <v>543</v>
      </c>
      <c r="C99" s="307" t="s">
        <v>542</v>
      </c>
      <c r="D99" s="306" t="s">
        <v>42</v>
      </c>
      <c r="E99" s="307">
        <v>2</v>
      </c>
      <c r="F99" s="204">
        <v>2020</v>
      </c>
      <c r="G99" s="306">
        <v>2021</v>
      </c>
      <c r="H99" s="331">
        <v>128000.75</v>
      </c>
      <c r="I99" s="312">
        <v>256001.5</v>
      </c>
      <c r="J99" s="204">
        <v>7</v>
      </c>
      <c r="K99" s="321" t="s">
        <v>32</v>
      </c>
      <c r="L99" s="406">
        <v>181</v>
      </c>
      <c r="M99" s="407"/>
      <c r="N99" s="322">
        <v>0</v>
      </c>
      <c r="O99" s="298">
        <v>0</v>
      </c>
      <c r="P99" s="298">
        <f t="shared" si="4"/>
        <v>256001.5</v>
      </c>
      <c r="Q99" s="325"/>
    </row>
    <row r="100" spans="1:29" ht="66">
      <c r="A100" s="203">
        <v>24</v>
      </c>
      <c r="B100" s="304" t="s">
        <v>544</v>
      </c>
      <c r="C100" s="307" t="s">
        <v>545</v>
      </c>
      <c r="D100" s="306" t="s">
        <v>42</v>
      </c>
      <c r="E100" s="307">
        <v>1</v>
      </c>
      <c r="F100" s="204">
        <v>2020</v>
      </c>
      <c r="G100" s="306">
        <v>2021</v>
      </c>
      <c r="H100" s="331">
        <f>I100/E100</f>
        <v>64000.36</v>
      </c>
      <c r="I100" s="312">
        <v>64000.36</v>
      </c>
      <c r="J100" s="204">
        <v>7</v>
      </c>
      <c r="K100" s="321" t="s">
        <v>32</v>
      </c>
      <c r="L100" s="406">
        <v>181</v>
      </c>
      <c r="M100" s="407"/>
      <c r="N100" s="322">
        <v>0</v>
      </c>
      <c r="O100" s="298">
        <v>0</v>
      </c>
      <c r="P100" s="298">
        <f t="shared" si="4"/>
        <v>64000.36</v>
      </c>
      <c r="Q100" s="325"/>
    </row>
    <row r="101" spans="1:29" ht="66">
      <c r="A101" s="203">
        <v>25</v>
      </c>
      <c r="B101" s="304" t="s">
        <v>546</v>
      </c>
      <c r="C101" s="307" t="s">
        <v>225</v>
      </c>
      <c r="D101" s="306" t="s">
        <v>42</v>
      </c>
      <c r="E101" s="307">
        <v>1</v>
      </c>
      <c r="F101" s="204">
        <v>2020</v>
      </c>
      <c r="G101" s="306">
        <v>2021</v>
      </c>
      <c r="H101" s="331">
        <f t="shared" ref="H101:H103" si="6">I101/E101</f>
        <v>51200.31</v>
      </c>
      <c r="I101" s="312">
        <v>51200.31</v>
      </c>
      <c r="J101" s="204">
        <v>7</v>
      </c>
      <c r="K101" s="321" t="s">
        <v>32</v>
      </c>
      <c r="L101" s="406">
        <v>181</v>
      </c>
      <c r="M101" s="407"/>
      <c r="N101" s="322">
        <v>0</v>
      </c>
      <c r="O101" s="298">
        <v>0</v>
      </c>
      <c r="P101" s="298">
        <f t="shared" si="4"/>
        <v>51200.31</v>
      </c>
      <c r="Q101" s="325"/>
    </row>
    <row r="102" spans="1:29" ht="99">
      <c r="A102" s="203">
        <v>26</v>
      </c>
      <c r="B102" s="304" t="s">
        <v>547</v>
      </c>
      <c r="C102" s="307" t="s">
        <v>548</v>
      </c>
      <c r="D102" s="306" t="s">
        <v>42</v>
      </c>
      <c r="E102" s="307">
        <v>1</v>
      </c>
      <c r="F102" s="204">
        <v>2020</v>
      </c>
      <c r="G102" s="306">
        <v>2021</v>
      </c>
      <c r="H102" s="331">
        <f t="shared" si="6"/>
        <v>38400.22</v>
      </c>
      <c r="I102" s="312">
        <v>38400.22</v>
      </c>
      <c r="J102" s="204">
        <v>7</v>
      </c>
      <c r="K102" s="321" t="s">
        <v>32</v>
      </c>
      <c r="L102" s="406">
        <v>181</v>
      </c>
      <c r="M102" s="407"/>
      <c r="N102" s="322">
        <v>0</v>
      </c>
      <c r="O102" s="298">
        <v>0</v>
      </c>
      <c r="P102" s="298">
        <f t="shared" si="4"/>
        <v>38400.22</v>
      </c>
      <c r="Q102" s="325"/>
    </row>
    <row r="103" spans="1:29" ht="33.75">
      <c r="A103" s="203">
        <v>27</v>
      </c>
      <c r="B103" s="304" t="s">
        <v>549</v>
      </c>
      <c r="C103" s="307" t="s">
        <v>233</v>
      </c>
      <c r="D103" s="306" t="s">
        <v>42</v>
      </c>
      <c r="E103" s="307">
        <v>1</v>
      </c>
      <c r="F103" s="204">
        <v>2020</v>
      </c>
      <c r="G103" s="306">
        <v>2021</v>
      </c>
      <c r="H103" s="331">
        <f t="shared" si="6"/>
        <v>64000.36</v>
      </c>
      <c r="I103" s="312">
        <v>64000.36</v>
      </c>
      <c r="J103" s="204">
        <v>7</v>
      </c>
      <c r="K103" s="321" t="s">
        <v>32</v>
      </c>
      <c r="L103" s="406">
        <v>181</v>
      </c>
      <c r="M103" s="407"/>
      <c r="N103" s="322">
        <v>0</v>
      </c>
      <c r="O103" s="298">
        <v>0</v>
      </c>
      <c r="P103" s="298">
        <f t="shared" si="4"/>
        <v>64000.36</v>
      </c>
      <c r="Q103" s="325"/>
    </row>
    <row r="104" spans="1:29" ht="66">
      <c r="A104" s="203">
        <v>28</v>
      </c>
      <c r="B104" s="304" t="s">
        <v>541</v>
      </c>
      <c r="C104" s="307"/>
      <c r="D104" s="306" t="s">
        <v>42</v>
      </c>
      <c r="E104" s="307">
        <v>14</v>
      </c>
      <c r="F104" s="204">
        <v>2020</v>
      </c>
      <c r="G104" s="306">
        <v>2021</v>
      </c>
      <c r="H104" s="331">
        <v>309.45</v>
      </c>
      <c r="I104" s="312">
        <v>4332.3</v>
      </c>
      <c r="J104" s="204">
        <v>7</v>
      </c>
      <c r="K104" s="321" t="s">
        <v>32</v>
      </c>
      <c r="L104" s="406">
        <v>181</v>
      </c>
      <c r="M104" s="407"/>
      <c r="N104" s="322">
        <v>0</v>
      </c>
      <c r="O104" s="298">
        <v>0</v>
      </c>
      <c r="P104" s="298">
        <f t="shared" si="4"/>
        <v>4332.3</v>
      </c>
      <c r="Q104" s="325"/>
    </row>
    <row r="105" spans="1:29" s="24" customFormat="1" ht="35.25" customHeight="1">
      <c r="A105" s="447" t="s">
        <v>550</v>
      </c>
      <c r="B105" s="448"/>
      <c r="C105" s="448"/>
      <c r="D105" s="448"/>
      <c r="E105" s="449"/>
      <c r="F105" s="449"/>
      <c r="G105" s="449"/>
      <c r="H105" s="450"/>
      <c r="I105" s="207">
        <f>I104+I103+I102+I101+I100+I99+I98+I97+I96+I95+I94+I93+I92+I91+I90+I89+I88+I87+I86+I85+I84+I83+I82+I81+I80+I79+I78+I77</f>
        <v>3849916.7</v>
      </c>
      <c r="J105" s="451"/>
      <c r="K105" s="452"/>
      <c r="L105" s="452"/>
      <c r="M105" s="452"/>
      <c r="N105" s="452"/>
      <c r="O105" s="453"/>
      <c r="P105" s="208">
        <f>P104+P103+P102+P101+P100+P99+P98+P97+P96+P95+P94+P93+P92+P91+P90+P89+P88+P87+P86+P85+P84+P83+P82+P81+P80+P79+P78+P77</f>
        <v>3849916.7</v>
      </c>
      <c r="Q105" s="325"/>
      <c r="S105" s="8"/>
      <c r="T105" s="8"/>
      <c r="U105" s="8"/>
      <c r="V105" s="8"/>
      <c r="W105" s="8"/>
      <c r="X105" s="8"/>
      <c r="Y105" s="8"/>
      <c r="Z105" s="8"/>
      <c r="AA105" s="8"/>
      <c r="AB105" s="49"/>
      <c r="AC105" s="49"/>
    </row>
    <row r="106" spans="1:29" s="24" customFormat="1" ht="35.25" customHeight="1">
      <c r="A106" s="408" t="s">
        <v>259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10"/>
      <c r="Q106" s="325"/>
      <c r="S106" s="8"/>
      <c r="T106" s="8"/>
      <c r="U106" s="8"/>
      <c r="V106" s="8"/>
      <c r="W106" s="8"/>
      <c r="X106" s="8"/>
      <c r="Y106" s="8"/>
      <c r="Z106" s="8"/>
      <c r="AA106" s="8"/>
      <c r="AB106" s="49"/>
      <c r="AC106" s="49"/>
    </row>
    <row r="107" spans="1:29" s="24" customFormat="1" ht="66">
      <c r="A107" s="203" t="s">
        <v>239</v>
      </c>
      <c r="B107" s="304" t="s">
        <v>551</v>
      </c>
      <c r="C107" s="307" t="s">
        <v>553</v>
      </c>
      <c r="D107" s="306" t="s">
        <v>42</v>
      </c>
      <c r="E107" s="307">
        <v>1</v>
      </c>
      <c r="F107" s="306">
        <v>2020</v>
      </c>
      <c r="G107" s="306">
        <v>2021</v>
      </c>
      <c r="H107" s="331">
        <v>137041</v>
      </c>
      <c r="I107" s="312">
        <v>137041</v>
      </c>
      <c r="J107" s="204">
        <v>7</v>
      </c>
      <c r="K107" s="321" t="s">
        <v>32</v>
      </c>
      <c r="L107" s="406">
        <v>181</v>
      </c>
      <c r="M107" s="407"/>
      <c r="N107" s="322">
        <v>0</v>
      </c>
      <c r="O107" s="298">
        <v>0</v>
      </c>
      <c r="P107" s="298">
        <f>I107</f>
        <v>137041</v>
      </c>
      <c r="Q107" s="325"/>
      <c r="S107" s="8"/>
      <c r="T107" s="8"/>
      <c r="U107" s="8"/>
      <c r="V107" s="8"/>
      <c r="W107" s="8"/>
      <c r="X107" s="8"/>
      <c r="Y107" s="8"/>
      <c r="Z107" s="8"/>
      <c r="AA107" s="8"/>
      <c r="AB107" s="49"/>
      <c r="AC107" s="49"/>
    </row>
    <row r="108" spans="1:29" s="24" customFormat="1" ht="35.25" customHeight="1">
      <c r="A108" s="203" t="s">
        <v>240</v>
      </c>
      <c r="B108" s="304" t="s">
        <v>247</v>
      </c>
      <c r="C108" s="307" t="s">
        <v>248</v>
      </c>
      <c r="D108" s="306" t="s">
        <v>42</v>
      </c>
      <c r="E108" s="307">
        <v>1</v>
      </c>
      <c r="F108" s="306">
        <v>2020</v>
      </c>
      <c r="G108" s="306">
        <v>2021</v>
      </c>
      <c r="H108" s="331">
        <v>4078.15</v>
      </c>
      <c r="I108" s="312">
        <v>4078.15</v>
      </c>
      <c r="J108" s="204">
        <v>7</v>
      </c>
      <c r="K108" s="321" t="s">
        <v>32</v>
      </c>
      <c r="L108" s="406">
        <v>181</v>
      </c>
      <c r="M108" s="407"/>
      <c r="N108" s="322">
        <v>0</v>
      </c>
      <c r="O108" s="298">
        <v>0</v>
      </c>
      <c r="P108" s="298">
        <f t="shared" ref="P108:P128" si="7">I108</f>
        <v>4078.15</v>
      </c>
      <c r="Q108" s="325"/>
      <c r="S108" s="8"/>
      <c r="T108" s="8"/>
      <c r="U108" s="8"/>
      <c r="V108" s="8"/>
      <c r="W108" s="8"/>
      <c r="X108" s="8"/>
      <c r="Y108" s="8"/>
      <c r="Z108" s="8"/>
      <c r="AA108" s="8"/>
      <c r="AB108" s="49"/>
      <c r="AC108" s="49"/>
    </row>
    <row r="109" spans="1:29" s="24" customFormat="1" ht="33.75">
      <c r="A109" s="203" t="s">
        <v>23</v>
      </c>
      <c r="B109" s="304" t="s">
        <v>552</v>
      </c>
      <c r="C109" s="307" t="s">
        <v>554</v>
      </c>
      <c r="D109" s="306" t="s">
        <v>42</v>
      </c>
      <c r="E109" s="307">
        <v>4</v>
      </c>
      <c r="F109" s="306">
        <v>2020</v>
      </c>
      <c r="G109" s="306">
        <v>2021</v>
      </c>
      <c r="H109" s="331">
        <v>5353.2</v>
      </c>
      <c r="I109" s="312">
        <v>21412.799999999999</v>
      </c>
      <c r="J109" s="204">
        <v>7</v>
      </c>
      <c r="K109" s="321" t="s">
        <v>32</v>
      </c>
      <c r="L109" s="406">
        <v>181</v>
      </c>
      <c r="M109" s="407"/>
      <c r="N109" s="322">
        <v>0</v>
      </c>
      <c r="O109" s="298">
        <v>0</v>
      </c>
      <c r="P109" s="298">
        <f t="shared" si="7"/>
        <v>21412.799999999999</v>
      </c>
      <c r="Q109" s="325"/>
      <c r="S109" s="8"/>
      <c r="T109" s="8"/>
      <c r="U109" s="8"/>
      <c r="V109" s="8"/>
      <c r="W109" s="8"/>
      <c r="X109" s="8"/>
      <c r="Y109" s="8"/>
      <c r="Z109" s="8"/>
      <c r="AA109" s="8"/>
      <c r="AB109" s="49"/>
      <c r="AC109" s="49"/>
    </row>
    <row r="110" spans="1:29" s="24" customFormat="1" ht="66">
      <c r="A110" s="203" t="s">
        <v>24</v>
      </c>
      <c r="B110" s="304" t="s">
        <v>555</v>
      </c>
      <c r="C110" s="307" t="s">
        <v>262</v>
      </c>
      <c r="D110" s="306" t="s">
        <v>42</v>
      </c>
      <c r="E110" s="307">
        <v>1</v>
      </c>
      <c r="F110" s="306">
        <v>2020</v>
      </c>
      <c r="G110" s="306">
        <v>2021</v>
      </c>
      <c r="H110" s="331">
        <v>3337.05</v>
      </c>
      <c r="I110" s="312">
        <v>3337.05</v>
      </c>
      <c r="J110" s="204">
        <v>7</v>
      </c>
      <c r="K110" s="321" t="s">
        <v>32</v>
      </c>
      <c r="L110" s="406">
        <v>181</v>
      </c>
      <c r="M110" s="407"/>
      <c r="N110" s="322">
        <v>0</v>
      </c>
      <c r="O110" s="298">
        <v>0</v>
      </c>
      <c r="P110" s="298">
        <f t="shared" si="7"/>
        <v>3337.05</v>
      </c>
      <c r="Q110" s="325"/>
      <c r="S110" s="8"/>
      <c r="T110" s="8"/>
      <c r="U110" s="8"/>
      <c r="V110" s="8"/>
      <c r="W110" s="8"/>
      <c r="X110" s="8"/>
      <c r="Y110" s="8"/>
      <c r="Z110" s="8"/>
      <c r="AA110" s="8"/>
      <c r="AB110" s="49"/>
      <c r="AC110" s="49"/>
    </row>
    <row r="111" spans="1:29" s="24" customFormat="1" ht="66">
      <c r="A111" s="203" t="s">
        <v>25</v>
      </c>
      <c r="B111" s="304" t="s">
        <v>556</v>
      </c>
      <c r="C111" s="307" t="s">
        <v>264</v>
      </c>
      <c r="D111" s="306" t="s">
        <v>42</v>
      </c>
      <c r="E111" s="307">
        <v>4</v>
      </c>
      <c r="F111" s="306">
        <v>2020</v>
      </c>
      <c r="G111" s="306">
        <v>2021</v>
      </c>
      <c r="H111" s="331">
        <v>471.54</v>
      </c>
      <c r="I111" s="312">
        <v>471.54</v>
      </c>
      <c r="J111" s="204">
        <v>7</v>
      </c>
      <c r="K111" s="321" t="s">
        <v>32</v>
      </c>
      <c r="L111" s="406">
        <v>181</v>
      </c>
      <c r="M111" s="407"/>
      <c r="N111" s="322">
        <v>0</v>
      </c>
      <c r="O111" s="298">
        <v>0</v>
      </c>
      <c r="P111" s="298">
        <f t="shared" si="7"/>
        <v>471.54</v>
      </c>
      <c r="Q111" s="325"/>
      <c r="S111" s="8"/>
      <c r="T111" s="8"/>
      <c r="U111" s="8"/>
      <c r="V111" s="8"/>
      <c r="W111" s="8"/>
      <c r="X111" s="8"/>
      <c r="Y111" s="8"/>
      <c r="Z111" s="8"/>
      <c r="AA111" s="8"/>
      <c r="AB111" s="49"/>
      <c r="AC111" s="49"/>
    </row>
    <row r="112" spans="1:29" s="24" customFormat="1" ht="35.25" customHeight="1">
      <c r="A112" s="203" t="s">
        <v>26</v>
      </c>
      <c r="B112" s="304" t="s">
        <v>280</v>
      </c>
      <c r="C112" s="307" t="s">
        <v>560</v>
      </c>
      <c r="D112" s="306" t="s">
        <v>42</v>
      </c>
      <c r="E112" s="307">
        <v>1</v>
      </c>
      <c r="F112" s="306">
        <v>2020</v>
      </c>
      <c r="G112" s="306">
        <v>2021</v>
      </c>
      <c r="H112" s="331">
        <v>3960.54</v>
      </c>
      <c r="I112" s="312">
        <v>3960.54</v>
      </c>
      <c r="J112" s="204">
        <v>7</v>
      </c>
      <c r="K112" s="321" t="s">
        <v>32</v>
      </c>
      <c r="L112" s="406">
        <v>181</v>
      </c>
      <c r="M112" s="407"/>
      <c r="N112" s="322">
        <v>0</v>
      </c>
      <c r="O112" s="298">
        <v>0</v>
      </c>
      <c r="P112" s="298">
        <f t="shared" si="7"/>
        <v>3960.54</v>
      </c>
      <c r="Q112" s="325"/>
      <c r="S112" s="8"/>
      <c r="T112" s="8"/>
      <c r="U112" s="8"/>
      <c r="V112" s="8"/>
      <c r="W112" s="8"/>
      <c r="X112" s="8"/>
      <c r="Y112" s="8"/>
      <c r="Z112" s="8"/>
      <c r="AA112" s="8"/>
      <c r="AB112" s="49"/>
      <c r="AC112" s="49"/>
    </row>
    <row r="113" spans="1:29" s="24" customFormat="1" ht="33.75">
      <c r="A113" s="203" t="s">
        <v>27</v>
      </c>
      <c r="B113" s="304" t="s">
        <v>281</v>
      </c>
      <c r="C113" s="307" t="s">
        <v>561</v>
      </c>
      <c r="D113" s="306" t="s">
        <v>42</v>
      </c>
      <c r="E113" s="307">
        <v>1</v>
      </c>
      <c r="F113" s="306">
        <v>2020</v>
      </c>
      <c r="G113" s="306">
        <v>2021</v>
      </c>
      <c r="H113" s="331">
        <v>2307.41</v>
      </c>
      <c r="I113" s="312">
        <v>2307.41</v>
      </c>
      <c r="J113" s="204">
        <v>7</v>
      </c>
      <c r="K113" s="321" t="s">
        <v>32</v>
      </c>
      <c r="L113" s="406">
        <v>181</v>
      </c>
      <c r="M113" s="407"/>
      <c r="N113" s="322">
        <v>0</v>
      </c>
      <c r="O113" s="298">
        <v>0</v>
      </c>
      <c r="P113" s="298">
        <f t="shared" si="7"/>
        <v>2307.41</v>
      </c>
      <c r="Q113" s="325"/>
      <c r="S113" s="8"/>
      <c r="T113" s="8"/>
      <c r="U113" s="8"/>
      <c r="V113" s="8"/>
      <c r="W113" s="8"/>
      <c r="X113" s="8"/>
      <c r="Y113" s="8"/>
      <c r="Z113" s="8"/>
      <c r="AA113" s="8"/>
      <c r="AB113" s="49"/>
      <c r="AC113" s="49"/>
    </row>
    <row r="114" spans="1:29" s="24" customFormat="1" ht="66">
      <c r="A114" s="203" t="s">
        <v>203</v>
      </c>
      <c r="B114" s="304" t="s">
        <v>557</v>
      </c>
      <c r="C114" s="307" t="s">
        <v>562</v>
      </c>
      <c r="D114" s="306" t="s">
        <v>42</v>
      </c>
      <c r="E114" s="307">
        <v>1</v>
      </c>
      <c r="F114" s="306">
        <v>2020</v>
      </c>
      <c r="G114" s="306">
        <v>2021</v>
      </c>
      <c r="H114" s="331">
        <v>6248.91</v>
      </c>
      <c r="I114" s="312">
        <v>6248.91</v>
      </c>
      <c r="J114" s="204">
        <v>7</v>
      </c>
      <c r="K114" s="321" t="s">
        <v>32</v>
      </c>
      <c r="L114" s="406">
        <v>181</v>
      </c>
      <c r="M114" s="407"/>
      <c r="N114" s="322">
        <v>0</v>
      </c>
      <c r="O114" s="298">
        <v>0</v>
      </c>
      <c r="P114" s="298">
        <f t="shared" si="7"/>
        <v>6248.91</v>
      </c>
      <c r="Q114" s="325"/>
      <c r="S114" s="8"/>
      <c r="T114" s="8"/>
      <c r="U114" s="8"/>
      <c r="V114" s="8"/>
      <c r="W114" s="8"/>
      <c r="X114" s="8"/>
      <c r="Y114" s="8"/>
      <c r="Z114" s="8"/>
      <c r="AA114" s="8"/>
      <c r="AB114" s="49"/>
      <c r="AC114" s="49"/>
    </row>
    <row r="115" spans="1:29" s="24" customFormat="1" ht="35.25" customHeight="1">
      <c r="A115" s="203" t="s">
        <v>241</v>
      </c>
      <c r="B115" s="304" t="s">
        <v>558</v>
      </c>
      <c r="C115" s="307" t="s">
        <v>563</v>
      </c>
      <c r="D115" s="306" t="s">
        <v>42</v>
      </c>
      <c r="E115" s="307">
        <v>1</v>
      </c>
      <c r="F115" s="306">
        <v>2020</v>
      </c>
      <c r="G115" s="306">
        <v>2021</v>
      </c>
      <c r="H115" s="331">
        <v>1408.03</v>
      </c>
      <c r="I115" s="312">
        <v>1408.03</v>
      </c>
      <c r="J115" s="204">
        <v>7</v>
      </c>
      <c r="K115" s="321" t="s">
        <v>32</v>
      </c>
      <c r="L115" s="406">
        <v>181</v>
      </c>
      <c r="M115" s="407"/>
      <c r="N115" s="322">
        <v>0</v>
      </c>
      <c r="O115" s="298">
        <v>0</v>
      </c>
      <c r="P115" s="298">
        <f t="shared" si="7"/>
        <v>1408.03</v>
      </c>
      <c r="Q115" s="325"/>
      <c r="S115" s="8"/>
      <c r="T115" s="8"/>
      <c r="U115" s="8"/>
      <c r="V115" s="8"/>
      <c r="W115" s="8"/>
      <c r="X115" s="8"/>
      <c r="Y115" s="8"/>
      <c r="Z115" s="8"/>
      <c r="AA115" s="8"/>
      <c r="AB115" s="49"/>
      <c r="AC115" s="49"/>
    </row>
    <row r="116" spans="1:29" s="24" customFormat="1" ht="99">
      <c r="A116" s="203" t="s">
        <v>242</v>
      </c>
      <c r="B116" s="304" t="s">
        <v>559</v>
      </c>
      <c r="C116" s="307" t="s">
        <v>564</v>
      </c>
      <c r="D116" s="306" t="s">
        <v>42</v>
      </c>
      <c r="E116" s="307">
        <v>1</v>
      </c>
      <c r="F116" s="306">
        <v>2020</v>
      </c>
      <c r="G116" s="306">
        <v>2021</v>
      </c>
      <c r="H116" s="331">
        <v>2293.7600000000002</v>
      </c>
      <c r="I116" s="312">
        <v>2293.7600000000002</v>
      </c>
      <c r="J116" s="204">
        <v>7</v>
      </c>
      <c r="K116" s="321" t="s">
        <v>32</v>
      </c>
      <c r="L116" s="406">
        <v>181</v>
      </c>
      <c r="M116" s="407"/>
      <c r="N116" s="322">
        <v>0</v>
      </c>
      <c r="O116" s="298">
        <v>0</v>
      </c>
      <c r="P116" s="298">
        <f t="shared" si="7"/>
        <v>2293.7600000000002</v>
      </c>
      <c r="Q116" s="325"/>
      <c r="S116" s="8"/>
      <c r="T116" s="8"/>
      <c r="U116" s="8"/>
      <c r="V116" s="8"/>
      <c r="W116" s="8"/>
      <c r="X116" s="8"/>
      <c r="Y116" s="8"/>
      <c r="Z116" s="8"/>
      <c r="AA116" s="8"/>
      <c r="AB116" s="49"/>
      <c r="AC116" s="49"/>
    </row>
    <row r="117" spans="1:29" s="24" customFormat="1" ht="66">
      <c r="A117" s="203" t="s">
        <v>243</v>
      </c>
      <c r="B117" s="304" t="s">
        <v>565</v>
      </c>
      <c r="C117" s="307" t="s">
        <v>570</v>
      </c>
      <c r="D117" s="306" t="s">
        <v>42</v>
      </c>
      <c r="E117" s="307">
        <v>8</v>
      </c>
      <c r="F117" s="306">
        <v>2020</v>
      </c>
      <c r="G117" s="306">
        <v>2021</v>
      </c>
      <c r="H117" s="331">
        <v>4100.51</v>
      </c>
      <c r="I117" s="312">
        <v>32804.080000000002</v>
      </c>
      <c r="J117" s="204">
        <v>7</v>
      </c>
      <c r="K117" s="321" t="s">
        <v>32</v>
      </c>
      <c r="L117" s="406">
        <v>181</v>
      </c>
      <c r="M117" s="407"/>
      <c r="N117" s="322">
        <v>0</v>
      </c>
      <c r="O117" s="298">
        <v>0</v>
      </c>
      <c r="P117" s="298">
        <f t="shared" si="7"/>
        <v>32804.080000000002</v>
      </c>
      <c r="Q117" s="325"/>
      <c r="S117" s="8"/>
      <c r="T117" s="8"/>
      <c r="U117" s="8"/>
      <c r="V117" s="8"/>
      <c r="W117" s="8"/>
      <c r="X117" s="8"/>
      <c r="Y117" s="8"/>
      <c r="Z117" s="8"/>
      <c r="AA117" s="8"/>
      <c r="AB117" s="49"/>
      <c r="AC117" s="49"/>
    </row>
    <row r="118" spans="1:29" s="24" customFormat="1" ht="33.75">
      <c r="A118" s="203" t="s">
        <v>244</v>
      </c>
      <c r="B118" s="304" t="s">
        <v>566</v>
      </c>
      <c r="C118" s="307" t="s">
        <v>571</v>
      </c>
      <c r="D118" s="306" t="s">
        <v>42</v>
      </c>
      <c r="E118" s="307">
        <v>1</v>
      </c>
      <c r="F118" s="306">
        <v>2020</v>
      </c>
      <c r="G118" s="306">
        <v>2021</v>
      </c>
      <c r="H118" s="331">
        <v>13095.45</v>
      </c>
      <c r="I118" s="312">
        <v>13095.45</v>
      </c>
      <c r="J118" s="204">
        <v>7</v>
      </c>
      <c r="K118" s="321" t="s">
        <v>32</v>
      </c>
      <c r="L118" s="406">
        <v>181</v>
      </c>
      <c r="M118" s="407"/>
      <c r="N118" s="322">
        <v>0</v>
      </c>
      <c r="O118" s="298">
        <v>0</v>
      </c>
      <c r="P118" s="298">
        <f t="shared" si="7"/>
        <v>13095.45</v>
      </c>
      <c r="Q118" s="325"/>
      <c r="S118" s="8"/>
      <c r="T118" s="8"/>
      <c r="U118" s="8"/>
      <c r="V118" s="8"/>
      <c r="W118" s="8"/>
      <c r="X118" s="8"/>
      <c r="Y118" s="8"/>
      <c r="Z118" s="8"/>
      <c r="AA118" s="8"/>
      <c r="AB118" s="49"/>
      <c r="AC118" s="49"/>
    </row>
    <row r="119" spans="1:29" s="24" customFormat="1" ht="35.25" customHeight="1">
      <c r="A119" s="203" t="s">
        <v>245</v>
      </c>
      <c r="B119" s="304" t="s">
        <v>567</v>
      </c>
      <c r="C119" s="307" t="s">
        <v>572</v>
      </c>
      <c r="D119" s="306" t="s">
        <v>42</v>
      </c>
      <c r="E119" s="307">
        <v>1</v>
      </c>
      <c r="F119" s="306">
        <v>2020</v>
      </c>
      <c r="G119" s="306">
        <v>2021</v>
      </c>
      <c r="H119" s="331">
        <v>5504.03</v>
      </c>
      <c r="I119" s="312">
        <v>5504.03</v>
      </c>
      <c r="J119" s="204">
        <v>7</v>
      </c>
      <c r="K119" s="321" t="s">
        <v>32</v>
      </c>
      <c r="L119" s="406">
        <v>181</v>
      </c>
      <c r="M119" s="407"/>
      <c r="N119" s="322">
        <v>0</v>
      </c>
      <c r="O119" s="298">
        <v>0</v>
      </c>
      <c r="P119" s="298">
        <f t="shared" si="7"/>
        <v>5504.03</v>
      </c>
      <c r="Q119" s="325"/>
      <c r="S119" s="8"/>
      <c r="T119" s="8"/>
      <c r="U119" s="8"/>
      <c r="V119" s="8"/>
      <c r="W119" s="8"/>
      <c r="X119" s="8"/>
      <c r="Y119" s="8"/>
      <c r="Z119" s="8"/>
      <c r="AA119" s="8"/>
      <c r="AB119" s="49"/>
      <c r="AC119" s="49"/>
    </row>
    <row r="120" spans="1:29" s="24" customFormat="1" ht="35.25" customHeight="1">
      <c r="A120" s="203" t="s">
        <v>246</v>
      </c>
      <c r="B120" s="304" t="s">
        <v>568</v>
      </c>
      <c r="C120" s="307" t="s">
        <v>573</v>
      </c>
      <c r="D120" s="306" t="s">
        <v>42</v>
      </c>
      <c r="E120" s="307">
        <v>1</v>
      </c>
      <c r="F120" s="306">
        <v>2020</v>
      </c>
      <c r="G120" s="306">
        <v>2021</v>
      </c>
      <c r="H120" s="331">
        <v>18609.34</v>
      </c>
      <c r="I120" s="312">
        <v>18609.34</v>
      </c>
      <c r="J120" s="204">
        <v>7</v>
      </c>
      <c r="K120" s="321" t="s">
        <v>32</v>
      </c>
      <c r="L120" s="406">
        <v>181</v>
      </c>
      <c r="M120" s="407"/>
      <c r="N120" s="322">
        <v>0</v>
      </c>
      <c r="O120" s="298">
        <v>0</v>
      </c>
      <c r="P120" s="298">
        <f t="shared" si="7"/>
        <v>18609.34</v>
      </c>
      <c r="Q120" s="325"/>
      <c r="S120" s="8"/>
      <c r="T120" s="8"/>
      <c r="U120" s="8"/>
      <c r="V120" s="8"/>
      <c r="W120" s="8"/>
      <c r="X120" s="8"/>
      <c r="Y120" s="8"/>
      <c r="Z120" s="8"/>
      <c r="AA120" s="8"/>
      <c r="AB120" s="49"/>
      <c r="AC120" s="49"/>
    </row>
    <row r="121" spans="1:29" s="24" customFormat="1" ht="66">
      <c r="A121" s="203" t="s">
        <v>255</v>
      </c>
      <c r="B121" s="304" t="s">
        <v>569</v>
      </c>
      <c r="C121" s="307" t="s">
        <v>574</v>
      </c>
      <c r="D121" s="306" t="s">
        <v>42</v>
      </c>
      <c r="E121" s="307">
        <v>1</v>
      </c>
      <c r="F121" s="306">
        <v>2020</v>
      </c>
      <c r="G121" s="306">
        <v>2021</v>
      </c>
      <c r="H121" s="331">
        <v>10449.790000000001</v>
      </c>
      <c r="I121" s="312">
        <v>10449.790000000001</v>
      </c>
      <c r="J121" s="204">
        <v>7</v>
      </c>
      <c r="K121" s="321" t="s">
        <v>32</v>
      </c>
      <c r="L121" s="406">
        <v>181</v>
      </c>
      <c r="M121" s="407"/>
      <c r="N121" s="322">
        <v>0</v>
      </c>
      <c r="O121" s="298">
        <v>0</v>
      </c>
      <c r="P121" s="298">
        <f t="shared" si="7"/>
        <v>10449.790000000001</v>
      </c>
      <c r="Q121" s="325"/>
      <c r="S121" s="8"/>
      <c r="T121" s="8"/>
      <c r="U121" s="8"/>
      <c r="V121" s="8"/>
      <c r="W121" s="8"/>
      <c r="X121" s="8"/>
      <c r="Y121" s="8"/>
      <c r="Z121" s="8"/>
      <c r="AA121" s="8"/>
      <c r="AB121" s="49"/>
      <c r="AC121" s="49"/>
    </row>
    <row r="122" spans="1:29" s="24" customFormat="1" ht="33.75">
      <c r="A122" s="203" t="s">
        <v>256</v>
      </c>
      <c r="B122" s="304" t="s">
        <v>267</v>
      </c>
      <c r="C122" s="307" t="s">
        <v>268</v>
      </c>
      <c r="D122" s="306" t="s">
        <v>42</v>
      </c>
      <c r="E122" s="307">
        <v>8</v>
      </c>
      <c r="F122" s="306">
        <v>2020</v>
      </c>
      <c r="G122" s="306">
        <v>2021</v>
      </c>
      <c r="H122" s="331">
        <v>477.2</v>
      </c>
      <c r="I122" s="312">
        <v>3817.6</v>
      </c>
      <c r="J122" s="204">
        <v>7</v>
      </c>
      <c r="K122" s="321" t="s">
        <v>236</v>
      </c>
      <c r="L122" s="406">
        <v>181</v>
      </c>
      <c r="M122" s="407"/>
      <c r="N122" s="322">
        <v>0</v>
      </c>
      <c r="O122" s="298">
        <v>0</v>
      </c>
      <c r="P122" s="298">
        <f t="shared" si="7"/>
        <v>3817.6</v>
      </c>
      <c r="Q122" s="325"/>
      <c r="S122" s="8"/>
      <c r="T122" s="8"/>
      <c r="U122" s="8"/>
      <c r="V122" s="8"/>
      <c r="W122" s="8"/>
      <c r="X122" s="8"/>
      <c r="Y122" s="8"/>
      <c r="Z122" s="8"/>
      <c r="AA122" s="8"/>
      <c r="AB122" s="49"/>
      <c r="AC122" s="49"/>
    </row>
    <row r="123" spans="1:29" s="24" customFormat="1" ht="33.75">
      <c r="A123" s="203" t="s">
        <v>257</v>
      </c>
      <c r="B123" s="304" t="s">
        <v>578</v>
      </c>
      <c r="C123" s="307" t="s">
        <v>579</v>
      </c>
      <c r="D123" s="306" t="s">
        <v>42</v>
      </c>
      <c r="E123" s="307">
        <v>1</v>
      </c>
      <c r="F123" s="306">
        <v>2020</v>
      </c>
      <c r="G123" s="306">
        <v>2021</v>
      </c>
      <c r="H123" s="331">
        <v>5838.82</v>
      </c>
      <c r="I123" s="312">
        <v>5838.82</v>
      </c>
      <c r="J123" s="204">
        <v>7</v>
      </c>
      <c r="K123" s="321" t="s">
        <v>237</v>
      </c>
      <c r="L123" s="406">
        <v>181</v>
      </c>
      <c r="M123" s="407"/>
      <c r="N123" s="322">
        <v>0</v>
      </c>
      <c r="O123" s="298">
        <v>0</v>
      </c>
      <c r="P123" s="298">
        <f t="shared" si="7"/>
        <v>5838.82</v>
      </c>
      <c r="Q123" s="325"/>
      <c r="S123" s="8"/>
      <c r="T123" s="8"/>
      <c r="U123" s="8"/>
      <c r="V123" s="8"/>
      <c r="W123" s="8"/>
      <c r="X123" s="8"/>
      <c r="Y123" s="8"/>
      <c r="Z123" s="8"/>
      <c r="AA123" s="8"/>
      <c r="AB123" s="49"/>
      <c r="AC123" s="49"/>
    </row>
    <row r="124" spans="1:29" s="24" customFormat="1" ht="66">
      <c r="A124" s="203" t="s">
        <v>258</v>
      </c>
      <c r="B124" s="304" t="s">
        <v>575</v>
      </c>
      <c r="C124" s="307" t="s">
        <v>580</v>
      </c>
      <c r="D124" s="306" t="s">
        <v>42</v>
      </c>
      <c r="E124" s="307">
        <v>1</v>
      </c>
      <c r="F124" s="306">
        <v>2020</v>
      </c>
      <c r="G124" s="306">
        <v>2021</v>
      </c>
      <c r="H124" s="331">
        <v>2694.91</v>
      </c>
      <c r="I124" s="312">
        <v>2694.91</v>
      </c>
      <c r="J124" s="204">
        <v>7</v>
      </c>
      <c r="K124" s="321" t="s">
        <v>237</v>
      </c>
      <c r="L124" s="406">
        <v>181</v>
      </c>
      <c r="M124" s="407"/>
      <c r="N124" s="322">
        <v>0</v>
      </c>
      <c r="O124" s="298">
        <v>0</v>
      </c>
      <c r="P124" s="298">
        <f t="shared" si="7"/>
        <v>2694.91</v>
      </c>
      <c r="Q124" s="325"/>
      <c r="S124" s="8"/>
      <c r="T124" s="8"/>
      <c r="U124" s="8"/>
      <c r="V124" s="8"/>
      <c r="W124" s="8"/>
      <c r="X124" s="8"/>
      <c r="Y124" s="8"/>
      <c r="Z124" s="8"/>
      <c r="AA124" s="8"/>
      <c r="AB124" s="49"/>
      <c r="AC124" s="49"/>
    </row>
    <row r="125" spans="1:29" s="24" customFormat="1" ht="33.75">
      <c r="A125" s="203" t="s">
        <v>314</v>
      </c>
      <c r="B125" s="304" t="s">
        <v>576</v>
      </c>
      <c r="C125" s="307" t="s">
        <v>581</v>
      </c>
      <c r="D125" s="306" t="s">
        <v>42</v>
      </c>
      <c r="E125" s="307">
        <v>1</v>
      </c>
      <c r="F125" s="306">
        <v>2020</v>
      </c>
      <c r="G125" s="306">
        <v>2021</v>
      </c>
      <c r="H125" s="331">
        <v>4296.8900000000003</v>
      </c>
      <c r="I125" s="312">
        <v>4296.8900000000003</v>
      </c>
      <c r="J125" s="204">
        <v>7</v>
      </c>
      <c r="K125" s="321" t="s">
        <v>237</v>
      </c>
      <c r="L125" s="406">
        <v>181</v>
      </c>
      <c r="M125" s="407"/>
      <c r="N125" s="322">
        <v>0</v>
      </c>
      <c r="O125" s="298">
        <v>0</v>
      </c>
      <c r="P125" s="298">
        <f t="shared" si="7"/>
        <v>4296.8900000000003</v>
      </c>
      <c r="Q125" s="325"/>
      <c r="S125" s="8"/>
      <c r="T125" s="8"/>
      <c r="U125" s="8"/>
      <c r="V125" s="8"/>
      <c r="W125" s="8"/>
      <c r="X125" s="8"/>
      <c r="Y125" s="8"/>
      <c r="Z125" s="8"/>
      <c r="AA125" s="8"/>
      <c r="AB125" s="49"/>
      <c r="AC125" s="49"/>
    </row>
    <row r="126" spans="1:29" s="24" customFormat="1" ht="33.75">
      <c r="A126" s="203" t="s">
        <v>28</v>
      </c>
      <c r="B126" s="304" t="s">
        <v>273</v>
      </c>
      <c r="C126" s="307" t="s">
        <v>582</v>
      </c>
      <c r="D126" s="306" t="s">
        <v>42</v>
      </c>
      <c r="E126" s="307">
        <v>1</v>
      </c>
      <c r="F126" s="306">
        <v>2020</v>
      </c>
      <c r="G126" s="306">
        <v>2021</v>
      </c>
      <c r="H126" s="331">
        <v>1527.17</v>
      </c>
      <c r="I126" s="312">
        <v>1527.17</v>
      </c>
      <c r="J126" s="204">
        <v>7</v>
      </c>
      <c r="K126" s="321" t="s">
        <v>237</v>
      </c>
      <c r="L126" s="406">
        <v>181</v>
      </c>
      <c r="M126" s="407"/>
      <c r="N126" s="322">
        <v>0</v>
      </c>
      <c r="O126" s="298">
        <v>0</v>
      </c>
      <c r="P126" s="298">
        <f t="shared" si="7"/>
        <v>1527.17</v>
      </c>
      <c r="Q126" s="325"/>
      <c r="S126" s="8"/>
      <c r="T126" s="8"/>
      <c r="U126" s="8"/>
      <c r="V126" s="8"/>
      <c r="W126" s="8"/>
      <c r="X126" s="8"/>
      <c r="Y126" s="8"/>
      <c r="Z126" s="8"/>
      <c r="AA126" s="8"/>
      <c r="AB126" s="49"/>
      <c r="AC126" s="49"/>
    </row>
    <row r="127" spans="1:29" s="24" customFormat="1" ht="33.75">
      <c r="A127" s="203" t="s">
        <v>29</v>
      </c>
      <c r="B127" s="304" t="s">
        <v>275</v>
      </c>
      <c r="C127" s="307" t="s">
        <v>583</v>
      </c>
      <c r="D127" s="306" t="s">
        <v>42</v>
      </c>
      <c r="E127" s="307">
        <v>1</v>
      </c>
      <c r="F127" s="306">
        <v>2020</v>
      </c>
      <c r="G127" s="306">
        <v>2021</v>
      </c>
      <c r="H127" s="331">
        <v>5888.82</v>
      </c>
      <c r="I127" s="312">
        <v>5888.82</v>
      </c>
      <c r="J127" s="204">
        <v>7</v>
      </c>
      <c r="K127" s="321" t="s">
        <v>237</v>
      </c>
      <c r="L127" s="406">
        <v>181</v>
      </c>
      <c r="M127" s="407"/>
      <c r="N127" s="322">
        <v>0</v>
      </c>
      <c r="O127" s="298">
        <v>0</v>
      </c>
      <c r="P127" s="298">
        <f t="shared" si="7"/>
        <v>5888.82</v>
      </c>
      <c r="Q127" s="325"/>
      <c r="S127" s="8"/>
      <c r="T127" s="8"/>
      <c r="U127" s="8"/>
      <c r="V127" s="8"/>
      <c r="W127" s="8"/>
      <c r="X127" s="8"/>
      <c r="Y127" s="8"/>
      <c r="Z127" s="8"/>
      <c r="AA127" s="8"/>
      <c r="AB127" s="49"/>
      <c r="AC127" s="49"/>
    </row>
    <row r="128" spans="1:29" s="24" customFormat="1" ht="33.75">
      <c r="A128" s="203" t="s">
        <v>30</v>
      </c>
      <c r="B128" s="304" t="s">
        <v>577</v>
      </c>
      <c r="C128" s="307"/>
      <c r="D128" s="306" t="s">
        <v>42</v>
      </c>
      <c r="E128" s="307">
        <v>3</v>
      </c>
      <c r="F128" s="306">
        <v>2020</v>
      </c>
      <c r="G128" s="306">
        <v>2021</v>
      </c>
      <c r="H128" s="331">
        <v>472.61</v>
      </c>
      <c r="I128" s="312">
        <v>1417.83</v>
      </c>
      <c r="J128" s="204">
        <v>7</v>
      </c>
      <c r="K128" s="321" t="s">
        <v>237</v>
      </c>
      <c r="L128" s="406">
        <v>181</v>
      </c>
      <c r="M128" s="407"/>
      <c r="N128" s="322">
        <v>0</v>
      </c>
      <c r="O128" s="298">
        <v>0</v>
      </c>
      <c r="P128" s="298">
        <f t="shared" si="7"/>
        <v>1417.83</v>
      </c>
      <c r="Q128" s="325"/>
      <c r="S128" s="8"/>
      <c r="T128" s="8"/>
      <c r="U128" s="8"/>
      <c r="V128" s="8"/>
      <c r="W128" s="8"/>
      <c r="X128" s="8"/>
      <c r="Y128" s="8"/>
      <c r="Z128" s="8"/>
      <c r="AA128" s="8"/>
      <c r="AB128" s="49"/>
      <c r="AC128" s="49"/>
    </row>
    <row r="129" spans="1:29" s="24" customFormat="1" ht="35.25" customHeight="1">
      <c r="A129" s="447" t="s">
        <v>584</v>
      </c>
      <c r="B129" s="448"/>
      <c r="C129" s="448"/>
      <c r="D129" s="448"/>
      <c r="E129" s="449"/>
      <c r="F129" s="449"/>
      <c r="G129" s="449"/>
      <c r="H129" s="450"/>
      <c r="I129" s="207">
        <f>I128+I127+I126+I125+I124+I123+I122+I121+I120+I119+I118+I117+I116+I115+I114+I113+I112+I111+I110+I109+I108+I107</f>
        <v>288503.92</v>
      </c>
      <c r="J129" s="451"/>
      <c r="K129" s="452"/>
      <c r="L129" s="452"/>
      <c r="M129" s="452"/>
      <c r="N129" s="452"/>
      <c r="O129" s="453"/>
      <c r="P129" s="208">
        <f>P128+P127+P126+P125+P124+P123+P122+P121+P120+P119+P118+P117+P116+P115+P114+P113+P112+P111+P110+P109+P108+P107</f>
        <v>288503.92</v>
      </c>
      <c r="Q129" s="325"/>
      <c r="S129" s="8"/>
      <c r="T129" s="8"/>
      <c r="U129" s="8"/>
      <c r="V129" s="8"/>
      <c r="W129" s="8"/>
      <c r="X129" s="8"/>
      <c r="Y129" s="8"/>
      <c r="Z129" s="8"/>
      <c r="AA129" s="8"/>
      <c r="AB129" s="49"/>
      <c r="AC129" s="49"/>
    </row>
    <row r="130" spans="1:29" s="24" customFormat="1" ht="35.25" customHeight="1">
      <c r="A130" s="408" t="s">
        <v>287</v>
      </c>
      <c r="B130" s="409"/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10"/>
      <c r="Q130" s="325"/>
      <c r="S130" s="8"/>
      <c r="T130" s="8"/>
      <c r="U130" s="8"/>
      <c r="V130" s="8"/>
      <c r="W130" s="8"/>
      <c r="X130" s="8"/>
      <c r="Y130" s="8"/>
      <c r="Z130" s="8"/>
      <c r="AA130" s="8"/>
      <c r="AB130" s="49"/>
      <c r="AC130" s="49"/>
    </row>
    <row r="131" spans="1:29" s="24" customFormat="1" ht="99">
      <c r="A131" s="203" t="s">
        <v>239</v>
      </c>
      <c r="B131" s="304" t="s">
        <v>593</v>
      </c>
      <c r="C131" s="307" t="s">
        <v>585</v>
      </c>
      <c r="D131" s="306" t="s">
        <v>42</v>
      </c>
      <c r="E131" s="307">
        <v>1</v>
      </c>
      <c r="F131" s="306">
        <v>2020</v>
      </c>
      <c r="G131" s="306">
        <v>2021</v>
      </c>
      <c r="H131" s="331">
        <v>606280.39</v>
      </c>
      <c r="I131" s="312">
        <v>606280.39</v>
      </c>
      <c r="J131" s="204">
        <v>7</v>
      </c>
      <c r="K131" s="321" t="s">
        <v>32</v>
      </c>
      <c r="L131" s="406">
        <v>181</v>
      </c>
      <c r="M131" s="407"/>
      <c r="N131" s="322">
        <v>0</v>
      </c>
      <c r="O131" s="298">
        <v>0</v>
      </c>
      <c r="P131" s="298">
        <f>I131</f>
        <v>606280.39</v>
      </c>
      <c r="Q131" s="325"/>
      <c r="S131" s="8"/>
      <c r="T131" s="8"/>
      <c r="U131" s="8"/>
      <c r="V131" s="8"/>
      <c r="W131" s="8"/>
      <c r="X131" s="8"/>
      <c r="Y131" s="8"/>
      <c r="Z131" s="8"/>
      <c r="AA131" s="8"/>
      <c r="AB131" s="49"/>
      <c r="AC131" s="49"/>
    </row>
    <row r="132" spans="1:29" s="24" customFormat="1" ht="66">
      <c r="A132" s="203" t="s">
        <v>240</v>
      </c>
      <c r="B132" s="304" t="s">
        <v>293</v>
      </c>
      <c r="C132" s="307" t="s">
        <v>586</v>
      </c>
      <c r="D132" s="306" t="s">
        <v>42</v>
      </c>
      <c r="E132" s="307">
        <v>1</v>
      </c>
      <c r="F132" s="306">
        <v>2020</v>
      </c>
      <c r="G132" s="306">
        <v>2021</v>
      </c>
      <c r="H132" s="331">
        <v>63921.57</v>
      </c>
      <c r="I132" s="312">
        <v>63921.57</v>
      </c>
      <c r="J132" s="204">
        <v>7</v>
      </c>
      <c r="K132" s="321" t="s">
        <v>32</v>
      </c>
      <c r="L132" s="406">
        <v>181</v>
      </c>
      <c r="M132" s="407"/>
      <c r="N132" s="322">
        <v>0</v>
      </c>
      <c r="O132" s="298">
        <v>0</v>
      </c>
      <c r="P132" s="298">
        <f t="shared" ref="P132:P139" si="8">I132</f>
        <v>63921.57</v>
      </c>
      <c r="Q132" s="325"/>
      <c r="S132" s="8"/>
      <c r="T132" s="8"/>
      <c r="U132" s="8"/>
      <c r="V132" s="8"/>
      <c r="W132" s="8"/>
      <c r="X132" s="8"/>
      <c r="Y132" s="8"/>
      <c r="Z132" s="8"/>
      <c r="AA132" s="8"/>
      <c r="AB132" s="49"/>
      <c r="AC132" s="49"/>
    </row>
    <row r="133" spans="1:29" s="24" customFormat="1" ht="99">
      <c r="A133" s="203" t="s">
        <v>23</v>
      </c>
      <c r="B133" s="304" t="s">
        <v>594</v>
      </c>
      <c r="C133" s="307" t="s">
        <v>587</v>
      </c>
      <c r="D133" s="306" t="s">
        <v>42</v>
      </c>
      <c r="E133" s="307">
        <v>1</v>
      </c>
      <c r="F133" s="306">
        <v>2020</v>
      </c>
      <c r="G133" s="306">
        <v>2021</v>
      </c>
      <c r="H133" s="331">
        <v>125810.94</v>
      </c>
      <c r="I133" s="312">
        <v>125810.94</v>
      </c>
      <c r="J133" s="204">
        <v>7</v>
      </c>
      <c r="K133" s="321" t="s">
        <v>32</v>
      </c>
      <c r="L133" s="406">
        <v>181</v>
      </c>
      <c r="M133" s="407"/>
      <c r="N133" s="322">
        <v>0</v>
      </c>
      <c r="O133" s="298">
        <v>0</v>
      </c>
      <c r="P133" s="298">
        <f t="shared" si="8"/>
        <v>125810.94</v>
      </c>
      <c r="Q133" s="325"/>
      <c r="S133" s="8"/>
      <c r="T133" s="8"/>
      <c r="U133" s="8"/>
      <c r="V133" s="8"/>
      <c r="W133" s="8"/>
      <c r="X133" s="8"/>
      <c r="Y133" s="8"/>
      <c r="Z133" s="8"/>
      <c r="AA133" s="8"/>
      <c r="AB133" s="49"/>
      <c r="AC133" s="49"/>
    </row>
    <row r="134" spans="1:29" s="24" customFormat="1" ht="66">
      <c r="A134" s="203" t="s">
        <v>24</v>
      </c>
      <c r="B134" s="304" t="s">
        <v>293</v>
      </c>
      <c r="C134" s="307" t="s">
        <v>588</v>
      </c>
      <c r="D134" s="306" t="s">
        <v>42</v>
      </c>
      <c r="E134" s="307">
        <v>1</v>
      </c>
      <c r="F134" s="306">
        <v>2020</v>
      </c>
      <c r="G134" s="306">
        <v>2021</v>
      </c>
      <c r="H134" s="331">
        <v>34245.14</v>
      </c>
      <c r="I134" s="312">
        <v>34245.14</v>
      </c>
      <c r="J134" s="204">
        <v>7</v>
      </c>
      <c r="K134" s="321" t="s">
        <v>32</v>
      </c>
      <c r="L134" s="406">
        <v>181</v>
      </c>
      <c r="M134" s="407"/>
      <c r="N134" s="322">
        <v>0</v>
      </c>
      <c r="O134" s="298">
        <v>0</v>
      </c>
      <c r="P134" s="298">
        <f t="shared" si="8"/>
        <v>34245.14</v>
      </c>
      <c r="Q134" s="325"/>
      <c r="S134" s="8"/>
      <c r="T134" s="8"/>
      <c r="U134" s="8"/>
      <c r="V134" s="8"/>
      <c r="W134" s="8"/>
      <c r="X134" s="8"/>
      <c r="Y134" s="8"/>
      <c r="Z134" s="8"/>
      <c r="AA134" s="8"/>
      <c r="AB134" s="49"/>
      <c r="AC134" s="49"/>
    </row>
    <row r="135" spans="1:29" s="24" customFormat="1" ht="99">
      <c r="A135" s="203" t="s">
        <v>25</v>
      </c>
      <c r="B135" s="304" t="s">
        <v>595</v>
      </c>
      <c r="C135" s="307" t="s">
        <v>589</v>
      </c>
      <c r="D135" s="306" t="s">
        <v>42</v>
      </c>
      <c r="E135" s="307">
        <v>1</v>
      </c>
      <c r="F135" s="306">
        <v>2020</v>
      </c>
      <c r="G135" s="306">
        <v>2021</v>
      </c>
      <c r="H135" s="331">
        <v>61137.1</v>
      </c>
      <c r="I135" s="312">
        <v>61137.1</v>
      </c>
      <c r="J135" s="204">
        <v>7</v>
      </c>
      <c r="K135" s="321" t="s">
        <v>32</v>
      </c>
      <c r="L135" s="406">
        <v>181</v>
      </c>
      <c r="M135" s="407"/>
      <c r="N135" s="322">
        <v>0</v>
      </c>
      <c r="O135" s="298">
        <v>0</v>
      </c>
      <c r="P135" s="298">
        <f t="shared" si="8"/>
        <v>61137.1</v>
      </c>
      <c r="Q135" s="325"/>
      <c r="S135" s="8"/>
      <c r="T135" s="8"/>
      <c r="U135" s="8"/>
      <c r="V135" s="8"/>
      <c r="W135" s="8"/>
      <c r="X135" s="8"/>
      <c r="Y135" s="8"/>
      <c r="Z135" s="8"/>
      <c r="AA135" s="8"/>
      <c r="AB135" s="49"/>
      <c r="AC135" s="49"/>
    </row>
    <row r="136" spans="1:29" s="24" customFormat="1" ht="132">
      <c r="A136" s="203" t="s">
        <v>26</v>
      </c>
      <c r="B136" s="304" t="s">
        <v>596</v>
      </c>
      <c r="C136" s="307" t="s">
        <v>590</v>
      </c>
      <c r="D136" s="306" t="s">
        <v>42</v>
      </c>
      <c r="E136" s="307">
        <v>1</v>
      </c>
      <c r="F136" s="306">
        <v>2020</v>
      </c>
      <c r="G136" s="306">
        <v>2021</v>
      </c>
      <c r="H136" s="331">
        <v>40111</v>
      </c>
      <c r="I136" s="312">
        <v>40111</v>
      </c>
      <c r="J136" s="204">
        <v>7</v>
      </c>
      <c r="K136" s="321" t="s">
        <v>32</v>
      </c>
      <c r="L136" s="406">
        <v>181</v>
      </c>
      <c r="M136" s="407"/>
      <c r="N136" s="322">
        <v>0</v>
      </c>
      <c r="O136" s="298">
        <v>0</v>
      </c>
      <c r="P136" s="298">
        <f t="shared" si="8"/>
        <v>40111</v>
      </c>
      <c r="Q136" s="325"/>
      <c r="S136" s="8"/>
      <c r="T136" s="8"/>
      <c r="U136" s="8"/>
      <c r="V136" s="8"/>
      <c r="W136" s="8"/>
      <c r="X136" s="8"/>
      <c r="Y136" s="8"/>
      <c r="Z136" s="8"/>
      <c r="AA136" s="8"/>
      <c r="AB136" s="49"/>
      <c r="AC136" s="49"/>
    </row>
    <row r="137" spans="1:29" s="24" customFormat="1" ht="66">
      <c r="A137" s="203" t="s">
        <v>27</v>
      </c>
      <c r="B137" s="304" t="s">
        <v>296</v>
      </c>
      <c r="C137" s="307" t="s">
        <v>591</v>
      </c>
      <c r="D137" s="306" t="s">
        <v>42</v>
      </c>
      <c r="E137" s="307">
        <v>2</v>
      </c>
      <c r="F137" s="306">
        <v>2020</v>
      </c>
      <c r="G137" s="306">
        <v>2021</v>
      </c>
      <c r="H137" s="331">
        <v>63026.76</v>
      </c>
      <c r="I137" s="312">
        <v>126053.52</v>
      </c>
      <c r="J137" s="204">
        <v>7</v>
      </c>
      <c r="K137" s="321" t="s">
        <v>32</v>
      </c>
      <c r="L137" s="406">
        <v>181</v>
      </c>
      <c r="M137" s="407"/>
      <c r="N137" s="322">
        <v>0</v>
      </c>
      <c r="O137" s="298">
        <v>0</v>
      </c>
      <c r="P137" s="298">
        <f t="shared" si="8"/>
        <v>126053.52</v>
      </c>
      <c r="Q137" s="325"/>
      <c r="S137" s="8"/>
      <c r="T137" s="8"/>
      <c r="U137" s="8"/>
      <c r="V137" s="8"/>
      <c r="W137" s="8"/>
      <c r="X137" s="8"/>
      <c r="Y137" s="8"/>
      <c r="Z137" s="8"/>
      <c r="AA137" s="8"/>
      <c r="AB137" s="49"/>
      <c r="AC137" s="49"/>
    </row>
    <row r="138" spans="1:29" s="24" customFormat="1" ht="33.75">
      <c r="A138" s="203" t="s">
        <v>203</v>
      </c>
      <c r="B138" s="304" t="s">
        <v>597</v>
      </c>
      <c r="C138" s="307"/>
      <c r="D138" s="306" t="s">
        <v>42</v>
      </c>
      <c r="E138" s="307">
        <v>2</v>
      </c>
      <c r="F138" s="306">
        <v>2020</v>
      </c>
      <c r="G138" s="306">
        <v>2021</v>
      </c>
      <c r="H138" s="331">
        <v>11758.19</v>
      </c>
      <c r="I138" s="312">
        <v>23516.38</v>
      </c>
      <c r="J138" s="204">
        <v>7</v>
      </c>
      <c r="K138" s="321" t="s">
        <v>32</v>
      </c>
      <c r="L138" s="406">
        <v>181</v>
      </c>
      <c r="M138" s="407"/>
      <c r="N138" s="322">
        <v>0</v>
      </c>
      <c r="O138" s="298">
        <v>0</v>
      </c>
      <c r="P138" s="298">
        <f t="shared" si="8"/>
        <v>23516.38</v>
      </c>
      <c r="Q138" s="325"/>
      <c r="S138" s="8"/>
      <c r="T138" s="8"/>
      <c r="U138" s="8"/>
      <c r="V138" s="8"/>
      <c r="W138" s="8"/>
      <c r="X138" s="8"/>
      <c r="Y138" s="8"/>
      <c r="Z138" s="8"/>
      <c r="AA138" s="8"/>
      <c r="AB138" s="49"/>
      <c r="AC138" s="49"/>
    </row>
    <row r="139" spans="1:29" s="24" customFormat="1" ht="66">
      <c r="A139" s="203" t="s">
        <v>241</v>
      </c>
      <c r="B139" s="304" t="s">
        <v>598</v>
      </c>
      <c r="C139" s="307" t="s">
        <v>592</v>
      </c>
      <c r="D139" s="306" t="s">
        <v>42</v>
      </c>
      <c r="E139" s="307">
        <v>2</v>
      </c>
      <c r="F139" s="306">
        <v>2020</v>
      </c>
      <c r="G139" s="306">
        <v>2021</v>
      </c>
      <c r="H139" s="331">
        <v>41490.6</v>
      </c>
      <c r="I139" s="312">
        <v>82981.2</v>
      </c>
      <c r="J139" s="204">
        <v>7</v>
      </c>
      <c r="K139" s="321" t="s">
        <v>32</v>
      </c>
      <c r="L139" s="406">
        <v>181</v>
      </c>
      <c r="M139" s="407"/>
      <c r="N139" s="322">
        <v>0</v>
      </c>
      <c r="O139" s="298">
        <v>0</v>
      </c>
      <c r="P139" s="298">
        <f t="shared" si="8"/>
        <v>82981.2</v>
      </c>
      <c r="Q139" s="325"/>
      <c r="S139" s="8"/>
      <c r="T139" s="8"/>
      <c r="U139" s="8"/>
      <c r="V139" s="8"/>
      <c r="W139" s="8"/>
      <c r="X139" s="8"/>
      <c r="Y139" s="8"/>
      <c r="Z139" s="8"/>
      <c r="AA139" s="8"/>
      <c r="AB139" s="49"/>
      <c r="AC139" s="49"/>
    </row>
    <row r="140" spans="1:29" s="24" customFormat="1" ht="35.25" customHeight="1">
      <c r="A140" s="447" t="s">
        <v>599</v>
      </c>
      <c r="B140" s="448"/>
      <c r="C140" s="448"/>
      <c r="D140" s="448"/>
      <c r="E140" s="449"/>
      <c r="F140" s="449"/>
      <c r="G140" s="449"/>
      <c r="H140" s="450"/>
      <c r="I140" s="319">
        <f>I139+I138+I137+I136+I135+I134+I133+I132+I131</f>
        <v>1164057.24</v>
      </c>
      <c r="J140" s="451"/>
      <c r="K140" s="452"/>
      <c r="L140" s="452"/>
      <c r="M140" s="452"/>
      <c r="N140" s="452"/>
      <c r="O140" s="453"/>
      <c r="P140" s="320">
        <f>P139+P138+P137+P136+P135+P134+P133+P132+P131</f>
        <v>1164057.24</v>
      </c>
      <c r="Q140" s="325"/>
      <c r="S140" s="8"/>
      <c r="T140" s="8"/>
      <c r="U140" s="8"/>
      <c r="V140" s="8"/>
      <c r="W140" s="8"/>
      <c r="X140" s="8"/>
      <c r="Y140" s="8"/>
      <c r="Z140" s="8"/>
      <c r="AA140" s="8"/>
      <c r="AB140" s="49"/>
      <c r="AC140" s="49"/>
    </row>
    <row r="141" spans="1:29" s="24" customFormat="1" ht="35.25" customHeight="1">
      <c r="A141" s="408" t="s">
        <v>308</v>
      </c>
      <c r="B141" s="409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10"/>
      <c r="Q141" s="325"/>
      <c r="S141" s="8"/>
      <c r="T141" s="8"/>
      <c r="U141" s="8"/>
      <c r="V141" s="8"/>
      <c r="W141" s="8"/>
      <c r="X141" s="8"/>
      <c r="Y141" s="8"/>
      <c r="Z141" s="8"/>
      <c r="AA141" s="8"/>
      <c r="AB141" s="49"/>
      <c r="AC141" s="49"/>
    </row>
    <row r="142" spans="1:29" s="24" customFormat="1" ht="35.25" customHeight="1">
      <c r="A142" s="203" t="s">
        <v>239</v>
      </c>
      <c r="B142" s="304" t="s">
        <v>309</v>
      </c>
      <c r="C142" s="307" t="s">
        <v>311</v>
      </c>
      <c r="D142" s="306" t="s">
        <v>42</v>
      </c>
      <c r="E142" s="307">
        <v>1</v>
      </c>
      <c r="F142" s="306">
        <v>2020</v>
      </c>
      <c r="G142" s="306">
        <v>2021</v>
      </c>
      <c r="H142" s="331">
        <v>8667.8799999999992</v>
      </c>
      <c r="I142" s="312">
        <v>8667.8799999999992</v>
      </c>
      <c r="J142" s="204">
        <v>7</v>
      </c>
      <c r="K142" s="321" t="s">
        <v>32</v>
      </c>
      <c r="L142" s="406">
        <v>181</v>
      </c>
      <c r="M142" s="407"/>
      <c r="N142" s="322">
        <v>0</v>
      </c>
      <c r="O142" s="298">
        <v>0</v>
      </c>
      <c r="P142" s="298">
        <f>I142</f>
        <v>8667.8799999999992</v>
      </c>
      <c r="Q142" s="325"/>
      <c r="S142" s="8"/>
      <c r="T142" s="8"/>
      <c r="U142" s="8"/>
      <c r="V142" s="8"/>
      <c r="W142" s="8"/>
      <c r="X142" s="8"/>
      <c r="Y142" s="8"/>
      <c r="Z142" s="8"/>
      <c r="AA142" s="8"/>
      <c r="AB142" s="49"/>
      <c r="AC142" s="49"/>
    </row>
    <row r="143" spans="1:29" s="24" customFormat="1" ht="35.25" customHeight="1">
      <c r="A143" s="203" t="s">
        <v>240</v>
      </c>
      <c r="B143" s="304" t="s">
        <v>601</v>
      </c>
      <c r="C143" s="307" t="s">
        <v>600</v>
      </c>
      <c r="D143" s="306" t="s">
        <v>42</v>
      </c>
      <c r="E143" s="307">
        <v>1</v>
      </c>
      <c r="F143" s="306">
        <v>2020</v>
      </c>
      <c r="G143" s="306">
        <v>2021</v>
      </c>
      <c r="H143" s="331">
        <v>658.08</v>
      </c>
      <c r="I143" s="312">
        <v>658.08</v>
      </c>
      <c r="J143" s="204">
        <v>7</v>
      </c>
      <c r="K143" s="321" t="s">
        <v>32</v>
      </c>
      <c r="L143" s="406">
        <v>181</v>
      </c>
      <c r="M143" s="407"/>
      <c r="N143" s="322">
        <v>0</v>
      </c>
      <c r="O143" s="298">
        <v>0</v>
      </c>
      <c r="P143" s="298">
        <f>I143</f>
        <v>658.08</v>
      </c>
      <c r="Q143" s="325"/>
      <c r="S143" s="8"/>
      <c r="T143" s="8"/>
      <c r="U143" s="8"/>
      <c r="V143" s="8"/>
      <c r="W143" s="8"/>
      <c r="X143" s="8"/>
      <c r="Y143" s="8"/>
      <c r="Z143" s="8"/>
      <c r="AA143" s="8"/>
      <c r="AB143" s="49"/>
      <c r="AC143" s="49"/>
    </row>
    <row r="144" spans="1:29" s="24" customFormat="1" ht="35.25" customHeight="1">
      <c r="A144" s="447" t="s">
        <v>250</v>
      </c>
      <c r="B144" s="448"/>
      <c r="C144" s="448"/>
      <c r="D144" s="448"/>
      <c r="E144" s="449"/>
      <c r="F144" s="449"/>
      <c r="G144" s="449"/>
      <c r="H144" s="450"/>
      <c r="I144" s="319">
        <f>I143+I142</f>
        <v>9325.9599999999991</v>
      </c>
      <c r="J144" s="451"/>
      <c r="K144" s="452"/>
      <c r="L144" s="452"/>
      <c r="M144" s="452"/>
      <c r="N144" s="452"/>
      <c r="O144" s="453"/>
      <c r="P144" s="320">
        <f>P143+P142</f>
        <v>9325.9599999999991</v>
      </c>
      <c r="Q144" s="325"/>
      <c r="S144" s="8"/>
      <c r="T144" s="8"/>
      <c r="U144" s="8"/>
      <c r="V144" s="8"/>
      <c r="W144" s="8"/>
      <c r="X144" s="8"/>
      <c r="Y144" s="8"/>
      <c r="Z144" s="8"/>
      <c r="AA144" s="8"/>
      <c r="AB144" s="49"/>
      <c r="AC144" s="49"/>
    </row>
    <row r="145" spans="1:29" s="24" customFormat="1" ht="35.25" customHeight="1">
      <c r="A145" s="408" t="s">
        <v>313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10"/>
      <c r="Q145" s="325"/>
      <c r="S145" s="8"/>
      <c r="T145" s="8"/>
      <c r="U145" s="8"/>
      <c r="V145" s="8"/>
      <c r="W145" s="8"/>
      <c r="X145" s="8"/>
      <c r="Y145" s="8"/>
      <c r="Z145" s="8"/>
      <c r="AA145" s="8"/>
      <c r="AB145" s="49"/>
      <c r="AC145" s="49"/>
    </row>
    <row r="146" spans="1:29" s="24" customFormat="1" ht="165">
      <c r="A146" s="203" t="s">
        <v>239</v>
      </c>
      <c r="B146" s="304" t="s">
        <v>607</v>
      </c>
      <c r="C146" s="307"/>
      <c r="D146" s="306" t="s">
        <v>42</v>
      </c>
      <c r="E146" s="307">
        <v>6</v>
      </c>
      <c r="F146" s="306">
        <v>2020</v>
      </c>
      <c r="G146" s="306">
        <v>2021</v>
      </c>
      <c r="H146" s="331">
        <v>1149.5999999999999</v>
      </c>
      <c r="I146" s="312">
        <v>6897.6</v>
      </c>
      <c r="J146" s="204">
        <v>7</v>
      </c>
      <c r="K146" s="321" t="s">
        <v>32</v>
      </c>
      <c r="L146" s="406">
        <v>181</v>
      </c>
      <c r="M146" s="407"/>
      <c r="N146" s="322">
        <v>0</v>
      </c>
      <c r="O146" s="298">
        <v>0</v>
      </c>
      <c r="P146" s="298">
        <f>I146</f>
        <v>6897.6</v>
      </c>
      <c r="Q146" s="325" t="s">
        <v>606</v>
      </c>
      <c r="S146" s="8"/>
      <c r="T146" s="8"/>
      <c r="U146" s="8"/>
      <c r="V146" s="8"/>
      <c r="W146" s="8"/>
      <c r="X146" s="8"/>
      <c r="Y146" s="8"/>
      <c r="Z146" s="8"/>
      <c r="AA146" s="8"/>
      <c r="AB146" s="49"/>
      <c r="AC146" s="49"/>
    </row>
    <row r="147" spans="1:29" s="24" customFormat="1" ht="33.75">
      <c r="A147" s="203" t="s">
        <v>240</v>
      </c>
      <c r="B147" s="304" t="s">
        <v>608</v>
      </c>
      <c r="C147" s="307" t="s">
        <v>602</v>
      </c>
      <c r="D147" s="306" t="s">
        <v>42</v>
      </c>
      <c r="E147" s="307">
        <v>2</v>
      </c>
      <c r="F147" s="306">
        <v>2020</v>
      </c>
      <c r="G147" s="306">
        <v>2021</v>
      </c>
      <c r="H147" s="331">
        <v>935.38</v>
      </c>
      <c r="I147" s="312">
        <v>1870.76</v>
      </c>
      <c r="J147" s="204">
        <v>7</v>
      </c>
      <c r="K147" s="321" t="s">
        <v>32</v>
      </c>
      <c r="L147" s="406">
        <v>181</v>
      </c>
      <c r="M147" s="407"/>
      <c r="N147" s="322">
        <v>0</v>
      </c>
      <c r="O147" s="298">
        <v>0</v>
      </c>
      <c r="P147" s="298">
        <f t="shared" ref="P147:P155" si="9">I147</f>
        <v>1870.76</v>
      </c>
      <c r="Q147" s="325"/>
      <c r="S147" s="8"/>
      <c r="T147" s="8"/>
      <c r="U147" s="8"/>
      <c r="V147" s="8"/>
      <c r="W147" s="8"/>
      <c r="X147" s="8"/>
      <c r="Y147" s="8"/>
      <c r="Z147" s="8"/>
      <c r="AA147" s="8"/>
      <c r="AB147" s="49"/>
      <c r="AC147" s="49"/>
    </row>
    <row r="148" spans="1:29" s="24" customFormat="1" ht="132">
      <c r="A148" s="203" t="s">
        <v>23</v>
      </c>
      <c r="B148" s="304" t="s">
        <v>609</v>
      </c>
      <c r="C148" s="307"/>
      <c r="D148" s="306" t="s">
        <v>42</v>
      </c>
      <c r="E148" s="307">
        <v>23</v>
      </c>
      <c r="F148" s="306">
        <v>2020</v>
      </c>
      <c r="G148" s="306">
        <v>2021</v>
      </c>
      <c r="H148" s="331">
        <v>547.16999999999996</v>
      </c>
      <c r="I148" s="312">
        <v>12584.91</v>
      </c>
      <c r="J148" s="204">
        <v>7</v>
      </c>
      <c r="K148" s="321" t="s">
        <v>32</v>
      </c>
      <c r="L148" s="406">
        <v>181</v>
      </c>
      <c r="M148" s="407"/>
      <c r="N148" s="322">
        <v>0</v>
      </c>
      <c r="O148" s="298">
        <v>0</v>
      </c>
      <c r="P148" s="298">
        <f t="shared" si="9"/>
        <v>12584.91</v>
      </c>
      <c r="Q148" s="325"/>
      <c r="S148" s="8"/>
      <c r="T148" s="8"/>
      <c r="U148" s="8"/>
      <c r="V148" s="8"/>
      <c r="W148" s="8"/>
      <c r="X148" s="8"/>
      <c r="Y148" s="8"/>
      <c r="Z148" s="8"/>
      <c r="AA148" s="8"/>
      <c r="AB148" s="49"/>
      <c r="AC148" s="49"/>
    </row>
    <row r="149" spans="1:29" s="24" customFormat="1" ht="33.75">
      <c r="A149" s="203" t="s">
        <v>24</v>
      </c>
      <c r="B149" s="304" t="s">
        <v>610</v>
      </c>
      <c r="C149" s="307"/>
      <c r="D149" s="306" t="s">
        <v>42</v>
      </c>
      <c r="E149" s="307">
        <v>10</v>
      </c>
      <c r="F149" s="306">
        <v>2020</v>
      </c>
      <c r="G149" s="306">
        <v>2021</v>
      </c>
      <c r="H149" s="331">
        <v>1446.4</v>
      </c>
      <c r="I149" s="312">
        <v>14464</v>
      </c>
      <c r="J149" s="204">
        <v>7</v>
      </c>
      <c r="K149" s="321" t="s">
        <v>32</v>
      </c>
      <c r="L149" s="406">
        <v>181</v>
      </c>
      <c r="M149" s="407"/>
      <c r="N149" s="322">
        <v>0</v>
      </c>
      <c r="O149" s="298">
        <v>0</v>
      </c>
      <c r="P149" s="298">
        <f t="shared" si="9"/>
        <v>14464</v>
      </c>
      <c r="Q149" s="325"/>
      <c r="S149" s="8"/>
      <c r="T149" s="8"/>
      <c r="U149" s="8"/>
      <c r="V149" s="8"/>
      <c r="W149" s="8"/>
      <c r="X149" s="8"/>
      <c r="Y149" s="8"/>
      <c r="Z149" s="8"/>
      <c r="AA149" s="8"/>
      <c r="AB149" s="49"/>
      <c r="AC149" s="49"/>
    </row>
    <row r="150" spans="1:29" s="24" customFormat="1" ht="33.75">
      <c r="A150" s="203" t="s">
        <v>25</v>
      </c>
      <c r="B150" s="304" t="s">
        <v>611</v>
      </c>
      <c r="C150" s="307"/>
      <c r="D150" s="306" t="s">
        <v>42</v>
      </c>
      <c r="E150" s="307">
        <v>19</v>
      </c>
      <c r="F150" s="306">
        <v>2020</v>
      </c>
      <c r="G150" s="306">
        <v>2021</v>
      </c>
      <c r="H150" s="331">
        <v>3938.5</v>
      </c>
      <c r="I150" s="312">
        <v>74831.5</v>
      </c>
      <c r="J150" s="204">
        <v>7</v>
      </c>
      <c r="K150" s="321" t="s">
        <v>32</v>
      </c>
      <c r="L150" s="406">
        <v>181</v>
      </c>
      <c r="M150" s="407"/>
      <c r="N150" s="322">
        <v>0</v>
      </c>
      <c r="O150" s="298">
        <v>0</v>
      </c>
      <c r="P150" s="298">
        <f t="shared" si="9"/>
        <v>74831.5</v>
      </c>
      <c r="Q150" s="325"/>
      <c r="S150" s="8"/>
      <c r="T150" s="8"/>
      <c r="U150" s="8"/>
      <c r="V150" s="8"/>
      <c r="W150" s="8"/>
      <c r="X150" s="8"/>
      <c r="Y150" s="8"/>
      <c r="Z150" s="8"/>
      <c r="AA150" s="8"/>
      <c r="AB150" s="49"/>
      <c r="AC150" s="49"/>
    </row>
    <row r="151" spans="1:29" s="24" customFormat="1" ht="66">
      <c r="A151" s="203" t="s">
        <v>26</v>
      </c>
      <c r="B151" s="304" t="s">
        <v>612</v>
      </c>
      <c r="C151" s="307"/>
      <c r="D151" s="306" t="s">
        <v>42</v>
      </c>
      <c r="E151" s="307">
        <v>2</v>
      </c>
      <c r="F151" s="306">
        <v>2020</v>
      </c>
      <c r="G151" s="306">
        <v>2021</v>
      </c>
      <c r="H151" s="331">
        <v>117369.21</v>
      </c>
      <c r="I151" s="312">
        <v>234738.42</v>
      </c>
      <c r="J151" s="204">
        <v>7</v>
      </c>
      <c r="K151" s="321" t="s">
        <v>32</v>
      </c>
      <c r="L151" s="406">
        <v>181</v>
      </c>
      <c r="M151" s="407"/>
      <c r="N151" s="322">
        <v>0</v>
      </c>
      <c r="O151" s="298">
        <v>0</v>
      </c>
      <c r="P151" s="298">
        <f t="shared" si="9"/>
        <v>234738.42</v>
      </c>
      <c r="Q151" s="325"/>
      <c r="S151" s="8"/>
      <c r="T151" s="8"/>
      <c r="U151" s="8"/>
      <c r="V151" s="8"/>
      <c r="W151" s="8"/>
      <c r="X151" s="8"/>
      <c r="Y151" s="8"/>
      <c r="Z151" s="8"/>
      <c r="AA151" s="8"/>
      <c r="AB151" s="49"/>
      <c r="AC151" s="49"/>
    </row>
    <row r="152" spans="1:29" s="24" customFormat="1" ht="33.75">
      <c r="A152" s="203" t="s">
        <v>27</v>
      </c>
      <c r="B152" s="304" t="s">
        <v>613</v>
      </c>
      <c r="C152" s="307" t="s">
        <v>603</v>
      </c>
      <c r="D152" s="306" t="s">
        <v>42</v>
      </c>
      <c r="E152" s="307">
        <v>8</v>
      </c>
      <c r="F152" s="306">
        <v>2020</v>
      </c>
      <c r="G152" s="306">
        <v>2021</v>
      </c>
      <c r="H152" s="331">
        <v>2215.39</v>
      </c>
      <c r="I152" s="312">
        <v>17723.12</v>
      </c>
      <c r="J152" s="204">
        <v>7</v>
      </c>
      <c r="K152" s="321" t="s">
        <v>32</v>
      </c>
      <c r="L152" s="406">
        <v>181</v>
      </c>
      <c r="M152" s="407"/>
      <c r="N152" s="322">
        <v>0</v>
      </c>
      <c r="O152" s="298">
        <v>0</v>
      </c>
      <c r="P152" s="298">
        <f t="shared" si="9"/>
        <v>17723.12</v>
      </c>
      <c r="Q152" s="325"/>
      <c r="S152" s="8"/>
      <c r="T152" s="8"/>
      <c r="U152" s="8"/>
      <c r="V152" s="8"/>
      <c r="W152" s="8"/>
      <c r="X152" s="8"/>
      <c r="Y152" s="8"/>
      <c r="Z152" s="8"/>
      <c r="AA152" s="8"/>
      <c r="AB152" s="49"/>
      <c r="AC152" s="49"/>
    </row>
    <row r="153" spans="1:29" s="24" customFormat="1" ht="99">
      <c r="A153" s="203" t="s">
        <v>203</v>
      </c>
      <c r="B153" s="304" t="s">
        <v>614</v>
      </c>
      <c r="C153" s="307"/>
      <c r="D153" s="306" t="s">
        <v>42</v>
      </c>
      <c r="E153" s="307">
        <v>4</v>
      </c>
      <c r="F153" s="306">
        <v>2020</v>
      </c>
      <c r="G153" s="306">
        <v>2021</v>
      </c>
      <c r="H153" s="331">
        <v>7758.8</v>
      </c>
      <c r="I153" s="312">
        <v>31035.200000000001</v>
      </c>
      <c r="J153" s="204">
        <v>7</v>
      </c>
      <c r="K153" s="321" t="s">
        <v>32</v>
      </c>
      <c r="L153" s="406">
        <v>181</v>
      </c>
      <c r="M153" s="407"/>
      <c r="N153" s="322">
        <v>0</v>
      </c>
      <c r="O153" s="298">
        <v>0</v>
      </c>
      <c r="P153" s="298">
        <f t="shared" si="9"/>
        <v>31035.200000000001</v>
      </c>
      <c r="Q153" s="325"/>
      <c r="S153" s="8"/>
      <c r="T153" s="8"/>
      <c r="U153" s="8"/>
      <c r="V153" s="8"/>
      <c r="W153" s="8"/>
      <c r="X153" s="8"/>
      <c r="Y153" s="8"/>
      <c r="Z153" s="8"/>
      <c r="AA153" s="8"/>
      <c r="AB153" s="49"/>
      <c r="AC153" s="49"/>
    </row>
    <row r="154" spans="1:29" s="24" customFormat="1" ht="132">
      <c r="A154" s="203" t="s">
        <v>241</v>
      </c>
      <c r="B154" s="304" t="s">
        <v>615</v>
      </c>
      <c r="C154" s="307" t="s">
        <v>604</v>
      </c>
      <c r="D154" s="306" t="s">
        <v>42</v>
      </c>
      <c r="E154" s="307">
        <v>4</v>
      </c>
      <c r="F154" s="306">
        <v>2020</v>
      </c>
      <c r="G154" s="306">
        <v>2021</v>
      </c>
      <c r="H154" s="331">
        <v>11346.57</v>
      </c>
      <c r="I154" s="312">
        <v>45386.28</v>
      </c>
      <c r="J154" s="204">
        <v>7</v>
      </c>
      <c r="K154" s="321" t="s">
        <v>32</v>
      </c>
      <c r="L154" s="406">
        <v>181</v>
      </c>
      <c r="M154" s="407"/>
      <c r="N154" s="322">
        <v>0</v>
      </c>
      <c r="O154" s="298">
        <v>0</v>
      </c>
      <c r="P154" s="298">
        <f t="shared" si="9"/>
        <v>45386.28</v>
      </c>
      <c r="Q154" s="325"/>
      <c r="S154" s="8"/>
      <c r="T154" s="8"/>
      <c r="U154" s="8"/>
      <c r="V154" s="8"/>
      <c r="W154" s="8"/>
      <c r="X154" s="8"/>
      <c r="Y154" s="8"/>
      <c r="Z154" s="8"/>
      <c r="AA154" s="8"/>
      <c r="AB154" s="49"/>
      <c r="AC154" s="49"/>
    </row>
    <row r="155" spans="1:29" s="24" customFormat="1" ht="33.75">
      <c r="A155" s="203" t="s">
        <v>242</v>
      </c>
      <c r="B155" s="304" t="s">
        <v>616</v>
      </c>
      <c r="C155" s="307" t="s">
        <v>605</v>
      </c>
      <c r="D155" s="306" t="s">
        <v>42</v>
      </c>
      <c r="E155" s="307">
        <v>23</v>
      </c>
      <c r="F155" s="306">
        <v>2020</v>
      </c>
      <c r="G155" s="306">
        <v>2021</v>
      </c>
      <c r="H155" s="331">
        <v>2555.1</v>
      </c>
      <c r="I155" s="312">
        <v>58767.3</v>
      </c>
      <c r="J155" s="204">
        <v>7</v>
      </c>
      <c r="K155" s="321" t="s">
        <v>32</v>
      </c>
      <c r="L155" s="406">
        <v>181</v>
      </c>
      <c r="M155" s="407"/>
      <c r="N155" s="322">
        <v>0</v>
      </c>
      <c r="O155" s="298">
        <v>0</v>
      </c>
      <c r="P155" s="298">
        <f t="shared" si="9"/>
        <v>58767.3</v>
      </c>
      <c r="Q155" s="325"/>
      <c r="S155" s="8"/>
      <c r="T155" s="8"/>
      <c r="U155" s="8"/>
      <c r="V155" s="8"/>
      <c r="W155" s="8"/>
      <c r="X155" s="8"/>
      <c r="Y155" s="8"/>
      <c r="Z155" s="8"/>
      <c r="AA155" s="8"/>
      <c r="AB155" s="49"/>
      <c r="AC155" s="49"/>
    </row>
    <row r="156" spans="1:29" ht="35.25" customHeight="1">
      <c r="A156" s="435" t="s">
        <v>307</v>
      </c>
      <c r="B156" s="435"/>
      <c r="C156" s="435"/>
      <c r="D156" s="435"/>
      <c r="E156" s="436"/>
      <c r="F156" s="436"/>
      <c r="G156" s="436"/>
      <c r="H156" s="436"/>
      <c r="I156" s="328">
        <f>I155+I154+I153+I152+I151+I150+I149+I148+I147+I146</f>
        <v>498299.08999999997</v>
      </c>
      <c r="J156" s="423"/>
      <c r="K156" s="424"/>
      <c r="L156" s="424"/>
      <c r="M156" s="424"/>
      <c r="N156" s="424"/>
      <c r="O156" s="424"/>
      <c r="P156" s="320">
        <f>P155+P154+P153+P152+P151+P150+P149+P148+P147+P146</f>
        <v>498299.08999999997</v>
      </c>
      <c r="Q156" s="325"/>
    </row>
    <row r="157" spans="1:29" ht="33.75">
      <c r="A157" s="435" t="s">
        <v>171</v>
      </c>
      <c r="B157" s="435"/>
      <c r="C157" s="435"/>
      <c r="D157" s="435"/>
      <c r="E157" s="436"/>
      <c r="F157" s="436"/>
      <c r="G157" s="436"/>
      <c r="H157" s="436"/>
      <c r="I157" s="329">
        <f>I156+I144+I140+I129+I105+I75+I52</f>
        <v>181912126.69</v>
      </c>
      <c r="J157" s="423"/>
      <c r="K157" s="424"/>
      <c r="L157" s="424"/>
      <c r="M157" s="424"/>
      <c r="N157" s="424"/>
      <c r="O157" s="424"/>
      <c r="P157" s="209">
        <f>P156+P144+P140+P129+P105+P75+P52</f>
        <v>181912126.69</v>
      </c>
      <c r="Q157" s="327"/>
      <c r="R157" s="45"/>
      <c r="S157" s="46"/>
      <c r="T157" s="46"/>
      <c r="V157" s="25"/>
    </row>
    <row r="158" spans="1:29" s="27" customFormat="1" ht="33">
      <c r="A158" s="425"/>
      <c r="B158" s="425"/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324"/>
      <c r="R158" s="24"/>
      <c r="S158" s="26">
        <f>I158*Q158</f>
        <v>0</v>
      </c>
      <c r="T158" s="26">
        <f>R158*I158</f>
        <v>0</v>
      </c>
      <c r="V158" s="27" t="e">
        <f>#REF!/V14</f>
        <v>#REF!</v>
      </c>
      <c r="X158" s="38" t="e">
        <f>#REF!/1.23210201</f>
        <v>#REF!</v>
      </c>
      <c r="AB158" s="83"/>
      <c r="AC158" s="83"/>
    </row>
    <row r="159" spans="1:29" s="27" customFormat="1" ht="30.75" customHeight="1">
      <c r="A159" s="426" t="s">
        <v>13</v>
      </c>
      <c r="B159" s="426"/>
      <c r="C159" s="426"/>
      <c r="D159" s="426"/>
      <c r="E159" s="426"/>
      <c r="F159" s="426"/>
      <c r="G159" s="426"/>
      <c r="H159" s="426"/>
      <c r="I159" s="426"/>
      <c r="J159" s="426"/>
      <c r="K159" s="426"/>
      <c r="L159" s="426"/>
      <c r="M159" s="210"/>
      <c r="N159" s="211"/>
      <c r="O159" s="212"/>
      <c r="P159" s="213"/>
      <c r="Q159" s="324"/>
      <c r="R159" s="24"/>
      <c r="S159" s="26"/>
      <c r="T159" s="26"/>
      <c r="X159" s="38"/>
      <c r="AB159" s="83"/>
      <c r="AC159" s="83"/>
    </row>
    <row r="160" spans="1:29" s="30" customFormat="1" ht="33">
      <c r="A160" s="214"/>
      <c r="B160" s="215"/>
      <c r="C160" s="215"/>
      <c r="D160" s="216"/>
      <c r="E160" s="216"/>
      <c r="F160" s="216"/>
      <c r="G160" s="216"/>
      <c r="H160" s="216"/>
      <c r="I160" s="290"/>
      <c r="J160" s="290"/>
      <c r="K160" s="290"/>
      <c r="L160" s="290"/>
      <c r="M160" s="290"/>
      <c r="N160" s="290"/>
      <c r="O160" s="290"/>
      <c r="P160" s="290"/>
      <c r="Q160" s="99"/>
      <c r="AB160" s="44"/>
      <c r="AC160" s="44"/>
    </row>
    <row r="161" spans="1:29" s="30" customFormat="1" ht="33">
      <c r="A161" s="214"/>
      <c r="B161" s="215"/>
      <c r="C161" s="215"/>
      <c r="D161" s="216"/>
      <c r="E161" s="216"/>
      <c r="F161" s="216"/>
      <c r="G161" s="216"/>
      <c r="H161" s="216"/>
      <c r="I161" s="290"/>
      <c r="J161" s="290"/>
      <c r="K161" s="290"/>
      <c r="L161" s="290"/>
      <c r="M161" s="290"/>
      <c r="N161" s="290"/>
      <c r="O161" s="290"/>
      <c r="P161" s="290"/>
      <c r="Q161" s="99"/>
      <c r="AB161" s="44"/>
      <c r="AC161" s="44"/>
    </row>
    <row r="162" spans="1:29" customFormat="1" ht="33.75">
      <c r="A162" s="176"/>
      <c r="B162" s="218" t="s">
        <v>47</v>
      </c>
      <c r="C162" s="219"/>
      <c r="D162" s="220"/>
      <c r="E162" s="220"/>
      <c r="F162" s="220"/>
      <c r="G162" s="220"/>
      <c r="H162" s="179"/>
      <c r="I162" s="427" t="s">
        <v>179</v>
      </c>
      <c r="J162" s="428"/>
      <c r="K162" s="221"/>
      <c r="L162" s="222"/>
      <c r="M162" s="222"/>
      <c r="N162" s="223"/>
      <c r="O162" s="223"/>
      <c r="P162" s="181"/>
      <c r="Q162" s="101"/>
    </row>
    <row r="163" spans="1:29" customFormat="1" ht="33.75">
      <c r="A163" s="176"/>
      <c r="B163" s="224" t="s">
        <v>52</v>
      </c>
      <c r="C163" s="293"/>
      <c r="D163" s="224"/>
      <c r="E163" s="430" t="s">
        <v>173</v>
      </c>
      <c r="F163" s="430"/>
      <c r="G163" s="226"/>
      <c r="H163" s="187"/>
      <c r="I163" s="429"/>
      <c r="J163" s="428"/>
      <c r="K163" s="431"/>
      <c r="L163" s="432"/>
      <c r="M163" s="227"/>
      <c r="N163" s="430" t="s">
        <v>178</v>
      </c>
      <c r="O163" s="430"/>
      <c r="P163" s="181"/>
      <c r="Q163" s="101"/>
    </row>
    <row r="164" spans="1:29" customFormat="1" ht="33.75">
      <c r="A164" s="176"/>
      <c r="B164" s="228" t="s">
        <v>51</v>
      </c>
      <c r="C164" s="294" t="s">
        <v>172</v>
      </c>
      <c r="D164" s="294"/>
      <c r="E164" s="398" t="s">
        <v>174</v>
      </c>
      <c r="F164" s="398"/>
      <c r="G164" s="226"/>
      <c r="H164" s="187"/>
      <c r="I164" s="230"/>
      <c r="J164" s="231" t="s">
        <v>177</v>
      </c>
      <c r="K164" s="445" t="s">
        <v>172</v>
      </c>
      <c r="L164" s="446"/>
      <c r="M164" s="232"/>
      <c r="N164" s="398" t="s">
        <v>174</v>
      </c>
      <c r="O164" s="398"/>
      <c r="P164" s="181"/>
      <c r="Q164" s="101"/>
    </row>
    <row r="165" spans="1:29" customFormat="1" ht="33.75">
      <c r="A165" s="233"/>
      <c r="B165" s="176"/>
      <c r="C165" s="176"/>
      <c r="D165" s="233"/>
      <c r="E165" s="233"/>
      <c r="F165" s="233"/>
      <c r="G165" s="179"/>
      <c r="H165" s="187"/>
      <c r="I165" s="230"/>
      <c r="J165" s="234"/>
      <c r="K165" s="234"/>
      <c r="L165" s="234"/>
      <c r="M165" s="235"/>
      <c r="N165" s="234"/>
      <c r="O165" s="236"/>
      <c r="P165" s="181"/>
      <c r="Q165" s="101"/>
    </row>
    <row r="166" spans="1:29" customFormat="1" ht="105" customHeight="1">
      <c r="A166" s="176"/>
      <c r="B166" s="237" t="s">
        <v>180</v>
      </c>
      <c r="C166" s="293"/>
      <c r="D166" s="178"/>
      <c r="E166" s="430" t="s">
        <v>175</v>
      </c>
      <c r="F166" s="430"/>
      <c r="G166" s="179"/>
      <c r="H166" s="187"/>
      <c r="I166" s="444" t="s">
        <v>181</v>
      </c>
      <c r="J166" s="428"/>
      <c r="K166" s="431"/>
      <c r="L166" s="432"/>
      <c r="M166" s="238"/>
      <c r="N166" s="430" t="s">
        <v>176</v>
      </c>
      <c r="O166" s="430"/>
      <c r="P166" s="181"/>
      <c r="Q166" s="101"/>
    </row>
    <row r="167" spans="1:29" customFormat="1" ht="32.25" customHeight="1">
      <c r="A167" s="178"/>
      <c r="B167" s="224"/>
      <c r="C167" s="294" t="s">
        <v>172</v>
      </c>
      <c r="D167" s="224"/>
      <c r="E167" s="398" t="s">
        <v>174</v>
      </c>
      <c r="F167" s="398"/>
      <c r="G167" s="226"/>
      <c r="H167" s="187"/>
      <c r="I167" s="239"/>
      <c r="J167" s="240"/>
      <c r="K167" s="445" t="s">
        <v>172</v>
      </c>
      <c r="L167" s="446"/>
      <c r="M167" s="227"/>
      <c r="N167" s="398" t="s">
        <v>174</v>
      </c>
      <c r="O167" s="398"/>
      <c r="P167" s="181"/>
      <c r="Q167" s="101"/>
    </row>
    <row r="168" spans="1:29" customFormat="1" ht="21.75" customHeight="1">
      <c r="A168" s="176"/>
      <c r="B168" s="176"/>
      <c r="C168" s="294"/>
      <c r="D168" s="294"/>
      <c r="E168" s="241"/>
      <c r="F168" s="176"/>
      <c r="G168" s="226"/>
      <c r="H168" s="187"/>
      <c r="I168" s="242"/>
      <c r="J168" s="242"/>
      <c r="K168" s="242"/>
      <c r="L168" s="49"/>
      <c r="M168" s="232"/>
      <c r="N168" s="49"/>
      <c r="O168" s="49"/>
      <c r="P168" s="181"/>
      <c r="Q168" s="101"/>
    </row>
    <row r="169" spans="1:29" s="30" customFormat="1" ht="33.75">
      <c r="A169" s="243"/>
      <c r="B169" s="180"/>
      <c r="C169" s="180"/>
      <c r="D169" s="180"/>
      <c r="E169" s="244"/>
      <c r="F169" s="440"/>
      <c r="G169" s="440"/>
      <c r="H169" s="440"/>
      <c r="I169" s="440"/>
      <c r="J169" s="291"/>
      <c r="K169" s="291"/>
      <c r="L169" s="291"/>
      <c r="M169" s="291"/>
      <c r="N169" s="291"/>
      <c r="O169" s="291"/>
      <c r="P169" s="291"/>
      <c r="Q169" s="99"/>
      <c r="AB169" s="44"/>
      <c r="AC169" s="44"/>
    </row>
    <row r="170" spans="1:29" ht="33.75">
      <c r="A170" s="214"/>
      <c r="B170" s="246"/>
      <c r="C170" s="246"/>
      <c r="D170" s="437"/>
      <c r="E170" s="437"/>
      <c r="F170" s="438"/>
      <c r="G170" s="438"/>
      <c r="H170" s="438"/>
      <c r="I170" s="289"/>
      <c r="J170" s="289"/>
      <c r="K170" s="289"/>
      <c r="L170" s="289"/>
      <c r="M170" s="289"/>
      <c r="N170" s="289"/>
      <c r="O170" s="248"/>
      <c r="P170" s="180"/>
      <c r="Q170" s="324">
        <f>O158-T165</f>
        <v>0</v>
      </c>
      <c r="R170" s="29"/>
      <c r="S170" s="27"/>
    </row>
    <row r="171" spans="1:29" ht="33">
      <c r="A171" s="214"/>
      <c r="B171" s="249"/>
      <c r="C171" s="290"/>
      <c r="D171" s="290"/>
      <c r="E171" s="250"/>
      <c r="F171" s="292"/>
      <c r="G171" s="292"/>
      <c r="H171" s="441"/>
      <c r="I171" s="441"/>
      <c r="J171" s="292"/>
      <c r="K171" s="292"/>
      <c r="L171" s="292"/>
      <c r="M171" s="292"/>
      <c r="N171" s="292"/>
      <c r="O171" s="292"/>
      <c r="P171" s="292"/>
      <c r="R171" s="29"/>
      <c r="S171" s="34"/>
    </row>
    <row r="172" spans="1:29" ht="33">
      <c r="A172" s="252"/>
      <c r="B172" s="253" t="s">
        <v>619</v>
      </c>
      <c r="C172" s="254"/>
      <c r="D172" s="255"/>
      <c r="E172" s="256"/>
      <c r="F172" s="292"/>
      <c r="G172" s="292"/>
      <c r="H172" s="442"/>
      <c r="I172" s="442"/>
      <c r="J172" s="442"/>
      <c r="K172" s="442"/>
      <c r="L172" s="442"/>
      <c r="M172" s="442"/>
      <c r="N172" s="442"/>
      <c r="O172" s="442"/>
      <c r="P172" s="442"/>
    </row>
    <row r="173" spans="1:29" ht="33">
      <c r="A173" s="257"/>
      <c r="B173" s="443"/>
      <c r="C173" s="443"/>
      <c r="D173" s="443"/>
      <c r="E173" s="256"/>
      <c r="F173" s="438"/>
      <c r="G173" s="438"/>
      <c r="H173" s="438"/>
      <c r="I173" s="438"/>
      <c r="J173" s="289"/>
      <c r="K173" s="289"/>
      <c r="L173" s="289"/>
      <c r="M173" s="289"/>
      <c r="N173" s="289"/>
      <c r="O173" s="289"/>
      <c r="P173" s="289"/>
    </row>
    <row r="174" spans="1:29" ht="33.75">
      <c r="A174" s="258"/>
      <c r="B174" s="246"/>
      <c r="C174" s="246"/>
      <c r="D174" s="437"/>
      <c r="E174" s="437"/>
      <c r="F174" s="438"/>
      <c r="G174" s="438"/>
      <c r="H174" s="438"/>
      <c r="I174" s="289"/>
      <c r="J174" s="289"/>
      <c r="K174" s="289"/>
      <c r="L174" s="289"/>
      <c r="M174" s="289"/>
      <c r="N174" s="289"/>
      <c r="O174" s="248"/>
      <c r="P174" s="180"/>
    </row>
    <row r="175" spans="1:29" ht="33">
      <c r="A175" s="214"/>
      <c r="B175" s="215"/>
      <c r="C175" s="215"/>
      <c r="D175" s="216"/>
      <c r="E175" s="259"/>
      <c r="F175" s="216"/>
      <c r="G175" s="216"/>
      <c r="H175" s="260"/>
      <c r="I175" s="260"/>
      <c r="J175" s="260"/>
      <c r="K175" s="260"/>
      <c r="L175" s="260"/>
      <c r="M175" s="260"/>
      <c r="N175" s="260"/>
      <c r="O175" s="260"/>
      <c r="P175" s="261"/>
    </row>
    <row r="176" spans="1:29" ht="33">
      <c r="A176" s="214"/>
      <c r="B176" s="215"/>
      <c r="C176" s="215"/>
      <c r="D176" s="216"/>
      <c r="E176" s="259"/>
      <c r="F176" s="439"/>
      <c r="G176" s="439"/>
      <c r="H176" s="260"/>
      <c r="I176" s="260"/>
      <c r="J176" s="260"/>
      <c r="K176" s="260"/>
      <c r="L176" s="260"/>
      <c r="M176" s="260"/>
      <c r="N176" s="260"/>
      <c r="O176" s="292"/>
      <c r="P176" s="261"/>
    </row>
    <row r="177" spans="1:29" ht="33">
      <c r="A177" s="214"/>
      <c r="B177" s="249"/>
      <c r="C177" s="215"/>
      <c r="D177" s="216"/>
      <c r="E177" s="259"/>
      <c r="F177" s="216"/>
      <c r="G177" s="216"/>
      <c r="H177" s="216"/>
      <c r="I177" s="290"/>
      <c r="J177" s="290"/>
      <c r="K177" s="290"/>
      <c r="L177" s="290"/>
      <c r="M177" s="290"/>
      <c r="N177" s="290"/>
      <c r="O177" s="290"/>
      <c r="P177" s="261"/>
    </row>
    <row r="178" spans="1:29" ht="33">
      <c r="A178" s="262"/>
      <c r="B178" s="215"/>
      <c r="C178" s="215"/>
      <c r="D178" s="255"/>
      <c r="E178" s="256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</row>
    <row r="179" spans="1:29" ht="26.25">
      <c r="A179" s="263"/>
      <c r="B179" s="264"/>
      <c r="C179" s="264"/>
      <c r="D179" s="265"/>
      <c r="E179" s="266"/>
      <c r="F179" s="265"/>
      <c r="G179" s="265"/>
      <c r="H179" s="265"/>
      <c r="I179" s="265"/>
      <c r="J179" s="265"/>
      <c r="K179" s="265"/>
      <c r="L179" s="265"/>
      <c r="M179" s="265"/>
      <c r="N179" s="265"/>
      <c r="O179" s="267"/>
      <c r="P179" s="268"/>
    </row>
    <row r="180" spans="1:29" ht="25.5">
      <c r="A180" s="269"/>
      <c r="B180" s="270"/>
      <c r="C180" s="270"/>
      <c r="D180" s="270"/>
      <c r="E180" s="271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</row>
    <row r="181" spans="1:29" ht="26.25">
      <c r="A181" s="272"/>
      <c r="B181" s="273"/>
      <c r="C181" s="273"/>
      <c r="D181" s="274"/>
      <c r="E181" s="275"/>
      <c r="F181" s="274"/>
      <c r="G181" s="274"/>
      <c r="H181" s="270"/>
      <c r="I181" s="270"/>
      <c r="J181" s="270"/>
      <c r="K181" s="270"/>
      <c r="L181" s="270"/>
      <c r="M181" s="270"/>
      <c r="N181" s="270"/>
      <c r="O181" s="270"/>
      <c r="P181" s="270"/>
    </row>
    <row r="182" spans="1:29" ht="26.25">
      <c r="A182" s="276"/>
      <c r="B182" s="277"/>
      <c r="C182" s="277"/>
      <c r="D182" s="278"/>
      <c r="E182" s="279"/>
      <c r="F182" s="278"/>
      <c r="G182" s="278"/>
      <c r="H182" s="267"/>
      <c r="I182" s="267" t="s">
        <v>5</v>
      </c>
      <c r="J182" s="267"/>
      <c r="K182" s="267"/>
      <c r="L182" s="267"/>
      <c r="M182" s="267"/>
      <c r="N182" s="267"/>
      <c r="O182" s="267"/>
      <c r="P182" s="267"/>
    </row>
    <row r="183" spans="1:29" s="324" customFormat="1" ht="26.25">
      <c r="A183" s="272"/>
      <c r="B183" s="273"/>
      <c r="C183" s="273"/>
      <c r="D183" s="280"/>
      <c r="E183" s="281"/>
      <c r="F183" s="280"/>
      <c r="G183" s="280"/>
      <c r="H183" s="282"/>
      <c r="I183" s="282"/>
      <c r="J183" s="282"/>
      <c r="K183" s="282"/>
      <c r="L183" s="282"/>
      <c r="M183" s="282"/>
      <c r="N183" s="282"/>
      <c r="O183" s="282"/>
      <c r="P183" s="280"/>
      <c r="R183" s="24"/>
      <c r="S183" s="8"/>
      <c r="T183" s="8"/>
      <c r="U183" s="8"/>
      <c r="V183" s="8"/>
      <c r="W183" s="8"/>
      <c r="X183" s="8"/>
      <c r="Y183" s="8"/>
      <c r="Z183" s="8"/>
      <c r="AA183" s="8"/>
      <c r="AB183" s="49"/>
      <c r="AC183" s="49"/>
    </row>
    <row r="184" spans="1:29" s="324" customFormat="1" ht="26.25">
      <c r="A184" s="272"/>
      <c r="B184" s="273"/>
      <c r="C184" s="273"/>
      <c r="D184" s="280"/>
      <c r="E184" s="281"/>
      <c r="F184" s="280"/>
      <c r="G184" s="280"/>
      <c r="H184" s="282"/>
      <c r="I184" s="282"/>
      <c r="J184" s="282"/>
      <c r="K184" s="282"/>
      <c r="L184" s="282"/>
      <c r="M184" s="282"/>
      <c r="N184" s="282"/>
      <c r="O184" s="282"/>
      <c r="P184" s="280"/>
      <c r="R184" s="24"/>
      <c r="S184" s="8"/>
      <c r="T184" s="8"/>
      <c r="U184" s="8"/>
      <c r="V184" s="8"/>
      <c r="W184" s="8"/>
      <c r="X184" s="8"/>
      <c r="Y184" s="8"/>
      <c r="Z184" s="8"/>
      <c r="AA184" s="8"/>
      <c r="AB184" s="49"/>
      <c r="AC184" s="49"/>
    </row>
    <row r="185" spans="1:29" s="324" customFormat="1" ht="26.25">
      <c r="A185" s="272"/>
      <c r="B185" s="273"/>
      <c r="C185" s="273"/>
      <c r="D185" s="280"/>
      <c r="E185" s="281"/>
      <c r="F185" s="280"/>
      <c r="G185" s="280"/>
      <c r="H185" s="282"/>
      <c r="I185" s="282"/>
      <c r="J185" s="282"/>
      <c r="K185" s="282"/>
      <c r="L185" s="282"/>
      <c r="M185" s="282"/>
      <c r="N185" s="282"/>
      <c r="O185" s="282"/>
      <c r="P185" s="280"/>
      <c r="R185" s="24"/>
      <c r="S185" s="8"/>
      <c r="T185" s="8"/>
      <c r="U185" s="8"/>
      <c r="V185" s="8"/>
      <c r="W185" s="8"/>
      <c r="X185" s="8"/>
      <c r="Y185" s="8"/>
      <c r="Z185" s="8"/>
      <c r="AA185" s="8"/>
      <c r="AB185" s="49"/>
      <c r="AC185" s="49"/>
    </row>
    <row r="186" spans="1:29" s="324" customFormat="1" ht="26.25">
      <c r="A186" s="272"/>
      <c r="B186" s="273"/>
      <c r="C186" s="273"/>
      <c r="D186" s="280"/>
      <c r="E186" s="281"/>
      <c r="F186" s="280"/>
      <c r="G186" s="280"/>
      <c r="H186" s="282"/>
      <c r="I186" s="282"/>
      <c r="J186" s="282"/>
      <c r="K186" s="282"/>
      <c r="L186" s="282"/>
      <c r="M186" s="282"/>
      <c r="N186" s="282"/>
      <c r="O186" s="282"/>
      <c r="P186" s="280"/>
      <c r="R186" s="24"/>
      <c r="S186" s="8"/>
      <c r="T186" s="8"/>
      <c r="U186" s="8"/>
      <c r="V186" s="8"/>
      <c r="W186" s="8"/>
      <c r="X186" s="8"/>
      <c r="Y186" s="8"/>
      <c r="Z186" s="8"/>
      <c r="AA186" s="8"/>
      <c r="AB186" s="49"/>
      <c r="AC186" s="49"/>
    </row>
    <row r="187" spans="1:29" s="324" customFormat="1" ht="26.25">
      <c r="A187" s="272"/>
      <c r="B187" s="273"/>
      <c r="C187" s="273"/>
      <c r="D187" s="280"/>
      <c r="E187" s="281"/>
      <c r="F187" s="280"/>
      <c r="G187" s="280"/>
      <c r="H187" s="282"/>
      <c r="I187" s="282"/>
      <c r="J187" s="282"/>
      <c r="K187" s="282"/>
      <c r="L187" s="282"/>
      <c r="M187" s="282"/>
      <c r="N187" s="282"/>
      <c r="O187" s="282"/>
      <c r="P187" s="280"/>
      <c r="R187" s="24"/>
      <c r="S187" s="8"/>
      <c r="T187" s="8"/>
      <c r="U187" s="8"/>
      <c r="V187" s="8"/>
      <c r="W187" s="8"/>
      <c r="X187" s="8"/>
      <c r="Y187" s="8"/>
      <c r="Z187" s="8"/>
      <c r="AA187" s="8"/>
      <c r="AB187" s="49"/>
      <c r="AC187" s="49"/>
    </row>
    <row r="188" spans="1:29" s="324" customFormat="1" ht="26.25">
      <c r="A188" s="272"/>
      <c r="B188" s="273"/>
      <c r="C188" s="273"/>
      <c r="D188" s="280"/>
      <c r="E188" s="281"/>
      <c r="F188" s="280"/>
      <c r="G188" s="280"/>
      <c r="H188" s="282"/>
      <c r="I188" s="282"/>
      <c r="J188" s="282"/>
      <c r="K188" s="282"/>
      <c r="L188" s="282"/>
      <c r="M188" s="282"/>
      <c r="N188" s="282"/>
      <c r="O188" s="282"/>
      <c r="P188" s="280"/>
      <c r="R188" s="24"/>
      <c r="S188" s="8"/>
      <c r="T188" s="8"/>
      <c r="U188" s="8"/>
      <c r="V188" s="8"/>
      <c r="W188" s="8"/>
      <c r="X188" s="8"/>
      <c r="Y188" s="8"/>
      <c r="Z188" s="8"/>
      <c r="AA188" s="8"/>
      <c r="AB188" s="49"/>
      <c r="AC188" s="49"/>
    </row>
    <row r="189" spans="1:29" s="324" customFormat="1" ht="33">
      <c r="A189" s="272"/>
      <c r="B189" s="283"/>
      <c r="C189" s="273"/>
      <c r="D189" s="280"/>
      <c r="E189" s="281"/>
      <c r="F189" s="280"/>
      <c r="G189" s="280"/>
      <c r="H189" s="282"/>
      <c r="I189" s="282"/>
      <c r="J189" s="282"/>
      <c r="K189" s="282"/>
      <c r="L189" s="282"/>
      <c r="M189" s="282"/>
      <c r="N189" s="282"/>
      <c r="O189" s="282"/>
      <c r="P189" s="280"/>
      <c r="R189" s="24"/>
      <c r="S189" s="8"/>
      <c r="T189" s="8"/>
      <c r="U189" s="8"/>
      <c r="V189" s="8"/>
      <c r="W189" s="8"/>
      <c r="X189" s="8"/>
      <c r="Y189" s="8"/>
      <c r="Z189" s="8"/>
      <c r="AA189" s="8"/>
      <c r="AB189" s="49"/>
      <c r="AC189" s="49"/>
    </row>
    <row r="190" spans="1:29" s="324" customFormat="1" ht="26.25">
      <c r="A190" s="272"/>
      <c r="B190" s="273"/>
      <c r="C190" s="273"/>
      <c r="D190" s="280"/>
      <c r="E190" s="281"/>
      <c r="F190" s="280"/>
      <c r="G190" s="280"/>
      <c r="H190" s="282"/>
      <c r="I190" s="282"/>
      <c r="J190" s="282"/>
      <c r="K190" s="282"/>
      <c r="L190" s="282"/>
      <c r="M190" s="282"/>
      <c r="N190" s="282"/>
      <c r="O190" s="282"/>
      <c r="P190" s="280"/>
      <c r="R190" s="24"/>
      <c r="S190" s="8"/>
      <c r="T190" s="8"/>
      <c r="U190" s="8"/>
      <c r="V190" s="8"/>
      <c r="W190" s="8"/>
      <c r="X190" s="8"/>
      <c r="Y190" s="8"/>
      <c r="Z190" s="8"/>
      <c r="AA190" s="8"/>
      <c r="AB190" s="49"/>
      <c r="AC190" s="49"/>
    </row>
    <row r="191" spans="1:29" s="324" customFormat="1" ht="26.25">
      <c r="A191" s="272"/>
      <c r="B191" s="273"/>
      <c r="C191" s="273"/>
      <c r="D191" s="280"/>
      <c r="E191" s="281"/>
      <c r="F191" s="280"/>
      <c r="G191" s="280"/>
      <c r="H191" s="282"/>
      <c r="I191" s="282"/>
      <c r="J191" s="282"/>
      <c r="K191" s="282"/>
      <c r="L191" s="282"/>
      <c r="M191" s="282"/>
      <c r="N191" s="282"/>
      <c r="O191" s="282"/>
      <c r="P191" s="280"/>
      <c r="R191" s="24"/>
      <c r="S191" s="8"/>
      <c r="T191" s="8"/>
      <c r="U191" s="8"/>
      <c r="V191" s="8"/>
      <c r="W191" s="8"/>
      <c r="X191" s="8"/>
      <c r="Y191" s="8"/>
      <c r="Z191" s="8"/>
      <c r="AA191" s="8"/>
      <c r="AB191" s="49"/>
      <c r="AC191" s="49"/>
    </row>
    <row r="192" spans="1:29" s="324" customFormat="1" ht="26.25">
      <c r="A192" s="272"/>
      <c r="B192" s="273"/>
      <c r="C192" s="273"/>
      <c r="D192" s="280"/>
      <c r="E192" s="281"/>
      <c r="F192" s="280"/>
      <c r="G192" s="280"/>
      <c r="H192" s="282"/>
      <c r="I192" s="282"/>
      <c r="J192" s="282"/>
      <c r="K192" s="282"/>
      <c r="L192" s="282"/>
      <c r="M192" s="282"/>
      <c r="N192" s="282"/>
      <c r="O192" s="282"/>
      <c r="P192" s="280"/>
      <c r="R192" s="24"/>
      <c r="S192" s="8"/>
      <c r="T192" s="8"/>
      <c r="U192" s="8"/>
      <c r="V192" s="8"/>
      <c r="W192" s="8"/>
      <c r="X192" s="8"/>
      <c r="Y192" s="8"/>
      <c r="Z192" s="8"/>
      <c r="AA192" s="8"/>
      <c r="AB192" s="49"/>
      <c r="AC192" s="49"/>
    </row>
    <row r="193" spans="1:29" s="324" customFormat="1" ht="23.25">
      <c r="A193" s="284"/>
      <c r="B193" s="285"/>
      <c r="C193" s="285"/>
      <c r="D193" s="286"/>
      <c r="E193" s="287"/>
      <c r="F193" s="286"/>
      <c r="G193" s="286"/>
      <c r="H193" s="288"/>
      <c r="I193" s="288"/>
      <c r="J193" s="288"/>
      <c r="K193" s="288"/>
      <c r="L193" s="288"/>
      <c r="M193" s="288"/>
      <c r="N193" s="288"/>
      <c r="O193" s="288"/>
      <c r="P193" s="286"/>
      <c r="R193" s="24"/>
      <c r="S193" s="8"/>
      <c r="T193" s="8"/>
      <c r="U193" s="8"/>
      <c r="V193" s="8"/>
      <c r="W193" s="8"/>
      <c r="X193" s="8"/>
      <c r="Y193" s="8"/>
      <c r="Z193" s="8"/>
      <c r="AA193" s="8"/>
      <c r="AB193" s="49"/>
      <c r="AC193" s="49"/>
    </row>
    <row r="194" spans="1:29" s="324" customFormat="1" ht="33">
      <c r="A194" s="284"/>
      <c r="B194" s="283"/>
      <c r="C194" s="285"/>
      <c r="D194" s="286"/>
      <c r="E194" s="287"/>
      <c r="F194" s="286"/>
      <c r="G194" s="286"/>
      <c r="H194" s="288"/>
      <c r="I194" s="288"/>
      <c r="J194" s="288"/>
      <c r="K194" s="288"/>
      <c r="L194" s="288"/>
      <c r="M194" s="288"/>
      <c r="N194" s="288"/>
      <c r="O194" s="288"/>
      <c r="P194" s="286"/>
      <c r="R194" s="24"/>
      <c r="S194" s="8"/>
      <c r="T194" s="8"/>
      <c r="U194" s="8"/>
      <c r="V194" s="8"/>
      <c r="W194" s="8"/>
      <c r="X194" s="8"/>
      <c r="Y194" s="8"/>
      <c r="Z194" s="8"/>
      <c r="AA194" s="8"/>
      <c r="AB194" s="49"/>
      <c r="AC194" s="49"/>
    </row>
    <row r="195" spans="1:29" s="324" customFormat="1" ht="33">
      <c r="A195" s="284"/>
      <c r="B195" s="283"/>
      <c r="C195" s="285"/>
      <c r="D195" s="286"/>
      <c r="E195" s="287"/>
      <c r="F195" s="286"/>
      <c r="G195" s="286"/>
      <c r="H195" s="288"/>
      <c r="I195" s="288"/>
      <c r="J195" s="288"/>
      <c r="K195" s="288"/>
      <c r="L195" s="288"/>
      <c r="M195" s="288"/>
      <c r="N195" s="288"/>
      <c r="O195" s="288"/>
      <c r="P195" s="286"/>
      <c r="R195" s="24"/>
      <c r="S195" s="8"/>
      <c r="T195" s="8"/>
      <c r="U195" s="8"/>
      <c r="V195" s="8"/>
      <c r="W195" s="8"/>
      <c r="X195" s="8"/>
      <c r="Y195" s="8"/>
      <c r="Z195" s="8"/>
      <c r="AA195" s="8"/>
      <c r="AB195" s="49"/>
      <c r="AC195" s="49"/>
    </row>
    <row r="196" spans="1:29" s="324" customFormat="1" ht="23.25">
      <c r="A196" s="284"/>
      <c r="B196" s="285"/>
      <c r="C196" s="285"/>
      <c r="D196" s="286"/>
      <c r="E196" s="287"/>
      <c r="F196" s="286"/>
      <c r="G196" s="286"/>
      <c r="H196" s="288"/>
      <c r="I196" s="288"/>
      <c r="J196" s="288"/>
      <c r="K196" s="288"/>
      <c r="L196" s="288"/>
      <c r="M196" s="288"/>
      <c r="N196" s="288"/>
      <c r="O196" s="288"/>
      <c r="P196" s="286"/>
      <c r="R196" s="24"/>
      <c r="S196" s="8"/>
      <c r="T196" s="8"/>
      <c r="U196" s="8"/>
      <c r="V196" s="8"/>
      <c r="W196" s="8"/>
      <c r="X196" s="8"/>
      <c r="Y196" s="8"/>
      <c r="Z196" s="8"/>
      <c r="AA196" s="8"/>
      <c r="AB196" s="49"/>
      <c r="AC196" s="49"/>
    </row>
    <row r="197" spans="1:29" s="324" customFormat="1" ht="23.25">
      <c r="A197" s="284"/>
      <c r="B197" s="285"/>
      <c r="C197" s="285"/>
      <c r="D197" s="286"/>
      <c r="E197" s="287"/>
      <c r="F197" s="286"/>
      <c r="G197" s="286"/>
      <c r="H197" s="288"/>
      <c r="I197" s="288"/>
      <c r="J197" s="288"/>
      <c r="K197" s="288"/>
      <c r="L197" s="288"/>
      <c r="M197" s="288"/>
      <c r="N197" s="288"/>
      <c r="O197" s="288"/>
      <c r="P197" s="286"/>
      <c r="R197" s="24"/>
      <c r="S197" s="8"/>
      <c r="T197" s="8"/>
      <c r="U197" s="8"/>
      <c r="V197" s="8"/>
      <c r="W197" s="8"/>
      <c r="X197" s="8"/>
      <c r="Y197" s="8"/>
      <c r="Z197" s="8"/>
      <c r="AA197" s="8"/>
      <c r="AB197" s="49"/>
      <c r="AC197" s="49"/>
    </row>
    <row r="198" spans="1:29" s="324" customFormat="1" ht="23.25">
      <c r="A198" s="284"/>
      <c r="B198" s="285"/>
      <c r="C198" s="285"/>
      <c r="D198" s="286"/>
      <c r="E198" s="287"/>
      <c r="F198" s="286"/>
      <c r="G198" s="286"/>
      <c r="H198" s="288"/>
      <c r="I198" s="288"/>
      <c r="J198" s="288"/>
      <c r="K198" s="288"/>
      <c r="L198" s="288"/>
      <c r="M198" s="288"/>
      <c r="N198" s="288"/>
      <c r="O198" s="288"/>
      <c r="P198" s="286"/>
      <c r="R198" s="24"/>
      <c r="S198" s="8"/>
      <c r="T198" s="8"/>
      <c r="U198" s="8"/>
      <c r="V198" s="8"/>
      <c r="W198" s="8"/>
      <c r="X198" s="8"/>
      <c r="Y198" s="8"/>
      <c r="Z198" s="8"/>
      <c r="AA198" s="8"/>
      <c r="AB198" s="49"/>
      <c r="AC198" s="49"/>
    </row>
    <row r="199" spans="1:29" s="324" customFormat="1" ht="23.25">
      <c r="A199" s="284"/>
      <c r="B199" s="285"/>
      <c r="C199" s="285"/>
      <c r="D199" s="286"/>
      <c r="E199" s="287"/>
      <c r="F199" s="286"/>
      <c r="G199" s="286"/>
      <c r="H199" s="288"/>
      <c r="I199" s="288"/>
      <c r="J199" s="288"/>
      <c r="K199" s="288"/>
      <c r="L199" s="288"/>
      <c r="M199" s="288"/>
      <c r="N199" s="288"/>
      <c r="O199" s="288"/>
      <c r="P199" s="286"/>
      <c r="R199" s="24"/>
      <c r="S199" s="8"/>
      <c r="T199" s="8"/>
      <c r="U199" s="8"/>
      <c r="V199" s="8"/>
      <c r="W199" s="8"/>
      <c r="X199" s="8"/>
      <c r="Y199" s="8"/>
      <c r="Z199" s="8"/>
      <c r="AA199" s="8"/>
      <c r="AB199" s="49"/>
      <c r="AC199" s="49"/>
    </row>
    <row r="200" spans="1:29" s="324" customFormat="1" ht="23.25">
      <c r="A200" s="284"/>
      <c r="B200" s="285"/>
      <c r="C200" s="285"/>
      <c r="D200" s="286"/>
      <c r="E200" s="287"/>
      <c r="F200" s="286"/>
      <c r="G200" s="286"/>
      <c r="H200" s="288"/>
      <c r="I200" s="288"/>
      <c r="J200" s="288"/>
      <c r="K200" s="288"/>
      <c r="L200" s="288"/>
      <c r="M200" s="288"/>
      <c r="N200" s="288"/>
      <c r="O200" s="288"/>
      <c r="P200" s="286"/>
      <c r="R200" s="24"/>
      <c r="S200" s="8"/>
      <c r="T200" s="8"/>
      <c r="U200" s="8"/>
      <c r="V200" s="8"/>
      <c r="W200" s="8"/>
      <c r="X200" s="8"/>
      <c r="Y200" s="8"/>
      <c r="Z200" s="8"/>
      <c r="AA200" s="8"/>
      <c r="AB200" s="49"/>
      <c r="AC200" s="49"/>
    </row>
    <row r="201" spans="1:29" s="324" customFormat="1" ht="23.25">
      <c r="A201" s="284"/>
      <c r="B201" s="285"/>
      <c r="C201" s="285"/>
      <c r="D201" s="286"/>
      <c r="E201" s="287"/>
      <c r="F201" s="286"/>
      <c r="G201" s="286"/>
      <c r="H201" s="288"/>
      <c r="I201" s="288"/>
      <c r="J201" s="288"/>
      <c r="K201" s="288"/>
      <c r="L201" s="288"/>
      <c r="M201" s="288"/>
      <c r="N201" s="288"/>
      <c r="O201" s="288"/>
      <c r="P201" s="286"/>
      <c r="R201" s="24"/>
      <c r="S201" s="8"/>
      <c r="T201" s="8"/>
      <c r="U201" s="8"/>
      <c r="V201" s="8"/>
      <c r="W201" s="8"/>
      <c r="X201" s="8"/>
      <c r="Y201" s="8"/>
      <c r="Z201" s="8"/>
      <c r="AA201" s="8"/>
      <c r="AB201" s="49"/>
      <c r="AC201" s="49"/>
    </row>
    <row r="202" spans="1:29" s="324" customFormat="1" ht="23.25">
      <c r="A202" s="284"/>
      <c r="B202" s="285"/>
      <c r="C202" s="285"/>
      <c r="D202" s="286"/>
      <c r="E202" s="287"/>
      <c r="F202" s="286"/>
      <c r="G202" s="286"/>
      <c r="H202" s="288"/>
      <c r="I202" s="288"/>
      <c r="J202" s="288"/>
      <c r="K202" s="288"/>
      <c r="L202" s="288"/>
      <c r="M202" s="288"/>
      <c r="N202" s="288"/>
      <c r="O202" s="288"/>
      <c r="P202" s="286"/>
      <c r="R202" s="24"/>
      <c r="S202" s="8"/>
      <c r="T202" s="8"/>
      <c r="U202" s="8"/>
      <c r="V202" s="8"/>
      <c r="W202" s="8"/>
      <c r="X202" s="8"/>
      <c r="Y202" s="8"/>
      <c r="Z202" s="8"/>
      <c r="AA202" s="8"/>
      <c r="AB202" s="49"/>
      <c r="AC202" s="49"/>
    </row>
    <row r="203" spans="1:29" s="324" customFormat="1" ht="23.25">
      <c r="A203" s="284"/>
      <c r="B203" s="285"/>
      <c r="C203" s="285"/>
      <c r="D203" s="286"/>
      <c r="E203" s="287"/>
      <c r="F203" s="286"/>
      <c r="G203" s="286"/>
      <c r="H203" s="288"/>
      <c r="I203" s="288"/>
      <c r="J203" s="288"/>
      <c r="K203" s="288"/>
      <c r="L203" s="288"/>
      <c r="M203" s="288"/>
      <c r="N203" s="288"/>
      <c r="O203" s="288"/>
      <c r="P203" s="286"/>
      <c r="R203" s="24"/>
      <c r="S203" s="8"/>
      <c r="T203" s="8"/>
      <c r="U203" s="8"/>
      <c r="V203" s="8"/>
      <c r="W203" s="8"/>
      <c r="X203" s="8"/>
      <c r="Y203" s="8"/>
      <c r="Z203" s="8"/>
      <c r="AA203" s="8"/>
      <c r="AB203" s="49"/>
      <c r="AC203" s="49"/>
    </row>
    <row r="204" spans="1:29" s="324" customFormat="1" ht="23.25">
      <c r="A204" s="284"/>
      <c r="B204" s="285"/>
      <c r="C204" s="285"/>
      <c r="D204" s="286"/>
      <c r="E204" s="287"/>
      <c r="F204" s="286"/>
      <c r="G204" s="286"/>
      <c r="H204" s="288"/>
      <c r="I204" s="288"/>
      <c r="J204" s="288"/>
      <c r="K204" s="288"/>
      <c r="L204" s="288"/>
      <c r="M204" s="288"/>
      <c r="N204" s="288"/>
      <c r="O204" s="288"/>
      <c r="P204" s="286"/>
      <c r="R204" s="24"/>
      <c r="S204" s="8"/>
      <c r="T204" s="8"/>
      <c r="U204" s="8"/>
      <c r="V204" s="8"/>
      <c r="W204" s="8"/>
      <c r="X204" s="8"/>
      <c r="Y204" s="8"/>
      <c r="Z204" s="8"/>
      <c r="AA204" s="8"/>
      <c r="AB204" s="49"/>
      <c r="AC204" s="49"/>
    </row>
    <row r="205" spans="1:29" s="324" customFormat="1" ht="23.25">
      <c r="A205" s="284"/>
      <c r="B205" s="285"/>
      <c r="C205" s="285"/>
      <c r="D205" s="286"/>
      <c r="E205" s="287"/>
      <c r="F205" s="286"/>
      <c r="G205" s="286"/>
      <c r="H205" s="288"/>
      <c r="I205" s="288"/>
      <c r="J205" s="288"/>
      <c r="K205" s="288"/>
      <c r="L205" s="288"/>
      <c r="M205" s="288"/>
      <c r="N205" s="288"/>
      <c r="O205" s="288"/>
      <c r="P205" s="286"/>
      <c r="R205" s="24"/>
      <c r="S205" s="8"/>
      <c r="T205" s="8"/>
      <c r="U205" s="8"/>
      <c r="V205" s="8"/>
      <c r="W205" s="8"/>
      <c r="X205" s="8"/>
      <c r="Y205" s="8"/>
      <c r="Z205" s="8"/>
      <c r="AA205" s="8"/>
      <c r="AB205" s="49"/>
      <c r="AC205" s="49"/>
    </row>
    <row r="206" spans="1:29" s="324" customFormat="1" ht="23.25">
      <c r="A206" s="284"/>
      <c r="B206" s="285"/>
      <c r="C206" s="285"/>
      <c r="D206" s="286"/>
      <c r="E206" s="287"/>
      <c r="F206" s="286"/>
      <c r="G206" s="286"/>
      <c r="H206" s="288"/>
      <c r="I206" s="288"/>
      <c r="J206" s="288"/>
      <c r="K206" s="288"/>
      <c r="L206" s="288"/>
      <c r="M206" s="288"/>
      <c r="N206" s="288"/>
      <c r="O206" s="288"/>
      <c r="P206" s="286"/>
      <c r="R206" s="24"/>
      <c r="S206" s="8"/>
      <c r="T206" s="8"/>
      <c r="U206" s="8"/>
      <c r="V206" s="8"/>
      <c r="W206" s="8"/>
      <c r="X206" s="8"/>
      <c r="Y206" s="8"/>
      <c r="Z206" s="8"/>
      <c r="AA206" s="8"/>
      <c r="AB206" s="49"/>
      <c r="AC206" s="49"/>
    </row>
    <row r="207" spans="1:29" s="324" customFormat="1" ht="23.25">
      <c r="A207" s="284"/>
      <c r="B207" s="285"/>
      <c r="C207" s="285"/>
      <c r="D207" s="286"/>
      <c r="E207" s="287"/>
      <c r="F207" s="286"/>
      <c r="G207" s="286"/>
      <c r="H207" s="288"/>
      <c r="I207" s="288"/>
      <c r="J207" s="288"/>
      <c r="K207" s="288"/>
      <c r="L207" s="288"/>
      <c r="M207" s="288"/>
      <c r="N207" s="288"/>
      <c r="O207" s="288"/>
      <c r="P207" s="286"/>
      <c r="R207" s="24"/>
      <c r="S207" s="8"/>
      <c r="T207" s="8"/>
      <c r="U207" s="8"/>
      <c r="V207" s="8"/>
      <c r="W207" s="8"/>
      <c r="X207" s="8"/>
      <c r="Y207" s="8"/>
      <c r="Z207" s="8"/>
      <c r="AA207" s="8"/>
      <c r="AB207" s="49"/>
      <c r="AC207" s="49"/>
    </row>
    <row r="208" spans="1:29" s="324" customFormat="1" ht="23.25">
      <c r="A208" s="284"/>
      <c r="B208" s="285"/>
      <c r="C208" s="285"/>
      <c r="D208" s="286"/>
      <c r="E208" s="287"/>
      <c r="F208" s="286"/>
      <c r="G208" s="286"/>
      <c r="H208" s="288"/>
      <c r="I208" s="288"/>
      <c r="J208" s="288"/>
      <c r="K208" s="288"/>
      <c r="L208" s="288"/>
      <c r="M208" s="288"/>
      <c r="N208" s="288"/>
      <c r="O208" s="288"/>
      <c r="P208" s="286"/>
      <c r="R208" s="24"/>
      <c r="S208" s="8"/>
      <c r="T208" s="8"/>
      <c r="U208" s="8"/>
      <c r="V208" s="8"/>
      <c r="W208" s="8"/>
      <c r="X208" s="8"/>
      <c r="Y208" s="8"/>
      <c r="Z208" s="8"/>
      <c r="AA208" s="8"/>
      <c r="AB208" s="49"/>
      <c r="AC208" s="49"/>
    </row>
    <row r="209" spans="1:29" s="324" customFormat="1" ht="23.25">
      <c r="A209" s="284"/>
      <c r="B209" s="285"/>
      <c r="C209" s="285"/>
      <c r="D209" s="286"/>
      <c r="E209" s="287"/>
      <c r="F209" s="286"/>
      <c r="G209" s="286"/>
      <c r="H209" s="288"/>
      <c r="I209" s="288"/>
      <c r="J209" s="288"/>
      <c r="K209" s="288"/>
      <c r="L209" s="288"/>
      <c r="M209" s="288"/>
      <c r="N209" s="288"/>
      <c r="O209" s="288"/>
      <c r="P209" s="286"/>
      <c r="R209" s="24"/>
      <c r="S209" s="8"/>
      <c r="T209" s="8"/>
      <c r="U209" s="8"/>
      <c r="V209" s="8"/>
      <c r="W209" s="8"/>
      <c r="X209" s="8"/>
      <c r="Y209" s="8"/>
      <c r="Z209" s="8"/>
      <c r="AA209" s="8"/>
      <c r="AB209" s="49"/>
      <c r="AC209" s="49"/>
    </row>
    <row r="210" spans="1:29" s="324" customFormat="1" ht="23.25">
      <c r="A210" s="284"/>
      <c r="B210" s="285"/>
      <c r="C210" s="285"/>
      <c r="D210" s="286"/>
      <c r="E210" s="287"/>
      <c r="F210" s="286"/>
      <c r="G210" s="286"/>
      <c r="H210" s="288"/>
      <c r="I210" s="288"/>
      <c r="J210" s="288"/>
      <c r="K210" s="288"/>
      <c r="L210" s="288"/>
      <c r="M210" s="288"/>
      <c r="N210" s="288"/>
      <c r="O210" s="288"/>
      <c r="P210" s="286"/>
      <c r="R210" s="24"/>
      <c r="S210" s="8"/>
      <c r="T210" s="8"/>
      <c r="U210" s="8"/>
      <c r="V210" s="8"/>
      <c r="W210" s="8"/>
      <c r="X210" s="8"/>
      <c r="Y210" s="8"/>
      <c r="Z210" s="8"/>
      <c r="AA210" s="8"/>
      <c r="AB210" s="49"/>
      <c r="AC210" s="49"/>
    </row>
    <row r="211" spans="1:29" s="324" customFormat="1" ht="23.25">
      <c r="A211" s="284"/>
      <c r="B211" s="7"/>
      <c r="C211" s="285"/>
      <c r="D211" s="286"/>
      <c r="E211" s="287"/>
      <c r="F211" s="286"/>
      <c r="G211" s="286"/>
      <c r="H211" s="288"/>
      <c r="I211" s="288"/>
      <c r="J211" s="288"/>
      <c r="K211" s="288"/>
      <c r="L211" s="288"/>
      <c r="M211" s="288"/>
      <c r="N211" s="288"/>
      <c r="O211" s="288"/>
      <c r="P211" s="286"/>
      <c r="R211" s="24"/>
      <c r="S211" s="8"/>
      <c r="T211" s="8"/>
      <c r="U211" s="8"/>
      <c r="V211" s="8"/>
      <c r="W211" s="8"/>
      <c r="X211" s="8"/>
      <c r="Y211" s="8"/>
      <c r="Z211" s="8"/>
      <c r="AA211" s="8"/>
      <c r="AB211" s="49"/>
      <c r="AC211" s="49"/>
    </row>
    <row r="212" spans="1:29" s="324" customFormat="1" ht="23.25">
      <c r="A212" s="284"/>
      <c r="B212" s="285"/>
      <c r="C212" s="285"/>
      <c r="D212" s="286"/>
      <c r="E212" s="287"/>
      <c r="F212" s="286"/>
      <c r="G212" s="286"/>
      <c r="H212" s="288"/>
      <c r="I212" s="288"/>
      <c r="J212" s="288"/>
      <c r="K212" s="288"/>
      <c r="L212" s="288"/>
      <c r="M212" s="288"/>
      <c r="N212" s="288"/>
      <c r="O212" s="288"/>
      <c r="P212" s="286"/>
      <c r="R212" s="24"/>
      <c r="S212" s="8"/>
      <c r="T212" s="8"/>
      <c r="U212" s="8"/>
      <c r="V212" s="8"/>
      <c r="W212" s="8"/>
      <c r="X212" s="8"/>
      <c r="Y212" s="8"/>
      <c r="Z212" s="8"/>
      <c r="AA212" s="8"/>
      <c r="AB212" s="49"/>
      <c r="AC212" s="49"/>
    </row>
  </sheetData>
  <mergeCells count="186">
    <mergeCell ref="F176:G176"/>
    <mergeCell ref="L64:M64"/>
    <mergeCell ref="L65:M65"/>
    <mergeCell ref="L66:M66"/>
    <mergeCell ref="L67:M67"/>
    <mergeCell ref="L153:M153"/>
    <mergeCell ref="L154:M154"/>
    <mergeCell ref="A140:H140"/>
    <mergeCell ref="J140:O140"/>
    <mergeCell ref="A141:P141"/>
    <mergeCell ref="L142:M142"/>
    <mergeCell ref="L143:M143"/>
    <mergeCell ref="L134:M134"/>
    <mergeCell ref="L135:M135"/>
    <mergeCell ref="L136:M136"/>
    <mergeCell ref="L137:M137"/>
    <mergeCell ref="B173:D173"/>
    <mergeCell ref="F173:I173"/>
    <mergeCell ref="D174:E174"/>
    <mergeCell ref="F174:H174"/>
    <mergeCell ref="E167:F167"/>
    <mergeCell ref="K167:L167"/>
    <mergeCell ref="N167:O167"/>
    <mergeCell ref="F169:I169"/>
    <mergeCell ref="L31:M31"/>
    <mergeCell ref="H171:I171"/>
    <mergeCell ref="H172:P172"/>
    <mergeCell ref="E164:F164"/>
    <mergeCell ref="K164:L164"/>
    <mergeCell ref="N164:O164"/>
    <mergeCell ref="E166:F166"/>
    <mergeCell ref="I166:J166"/>
    <mergeCell ref="K166:L166"/>
    <mergeCell ref="N166:O166"/>
    <mergeCell ref="A158:P158"/>
    <mergeCell ref="A159:L159"/>
    <mergeCell ref="I162:J163"/>
    <mergeCell ref="E163:F163"/>
    <mergeCell ref="K163:L163"/>
    <mergeCell ref="L155:M155"/>
    <mergeCell ref="L149:M149"/>
    <mergeCell ref="L150:M150"/>
    <mergeCell ref="L151:M151"/>
    <mergeCell ref="L152:M152"/>
    <mergeCell ref="L49:M49"/>
    <mergeCell ref="L50:M50"/>
    <mergeCell ref="L51:M51"/>
    <mergeCell ref="L59:M59"/>
    <mergeCell ref="D170:E170"/>
    <mergeCell ref="F170:H170"/>
    <mergeCell ref="N163:O163"/>
    <mergeCell ref="A156:H156"/>
    <mergeCell ref="J156:O156"/>
    <mergeCell ref="A157:H157"/>
    <mergeCell ref="J157:O157"/>
    <mergeCell ref="A144:H144"/>
    <mergeCell ref="J144:O144"/>
    <mergeCell ref="A145:P145"/>
    <mergeCell ref="L146:M146"/>
    <mergeCell ref="L147:M147"/>
    <mergeCell ref="L148:M148"/>
    <mergeCell ref="L138:M138"/>
    <mergeCell ref="L139:M139"/>
    <mergeCell ref="A129:H129"/>
    <mergeCell ref="J129:O129"/>
    <mergeCell ref="A130:P130"/>
    <mergeCell ref="L131:M131"/>
    <mergeCell ref="L132:M132"/>
    <mergeCell ref="L133:M133"/>
    <mergeCell ref="L128:M128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03:M103"/>
    <mergeCell ref="L104:M104"/>
    <mergeCell ref="A105:H105"/>
    <mergeCell ref="J105:O105"/>
    <mergeCell ref="A106:P106"/>
    <mergeCell ref="A76:P76"/>
    <mergeCell ref="L77:M77"/>
    <mergeCell ref="L78:M78"/>
    <mergeCell ref="L79:M79"/>
    <mergeCell ref="L80:M80"/>
    <mergeCell ref="L81:M81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A75:H75"/>
    <mergeCell ref="J75:O75"/>
    <mergeCell ref="L74:M74"/>
    <mergeCell ref="A53:P53"/>
    <mergeCell ref="L54:M54"/>
    <mergeCell ref="L55:M55"/>
    <mergeCell ref="L56:M56"/>
    <mergeCell ref="L57:M57"/>
    <mergeCell ref="L58:M58"/>
    <mergeCell ref="L68:M68"/>
    <mergeCell ref="L69:M69"/>
    <mergeCell ref="L70:M70"/>
    <mergeCell ref="L71:M71"/>
    <mergeCell ref="L72:M72"/>
    <mergeCell ref="L82:M82"/>
    <mergeCell ref="L83:M83"/>
    <mergeCell ref="L84:M84"/>
    <mergeCell ref="L60:M60"/>
    <mergeCell ref="L61:M61"/>
    <mergeCell ref="L62:M62"/>
    <mergeCell ref="L63:M63"/>
    <mergeCell ref="L26:M26"/>
    <mergeCell ref="A52:H52"/>
    <mergeCell ref="J52:O52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44:M44"/>
    <mergeCell ref="L45:M45"/>
    <mergeCell ref="L46:M46"/>
    <mergeCell ref="L47:M47"/>
    <mergeCell ref="L48:M48"/>
    <mergeCell ref="L27:M27"/>
    <mergeCell ref="L28:M28"/>
    <mergeCell ref="L29:M29"/>
    <mergeCell ref="L30:M30"/>
    <mergeCell ref="K1:P1"/>
    <mergeCell ref="A2:O2"/>
    <mergeCell ref="A3:O3"/>
    <mergeCell ref="A4:P4"/>
    <mergeCell ref="A5:P5"/>
    <mergeCell ref="C7:G7"/>
    <mergeCell ref="L85:M85"/>
    <mergeCell ref="L86:M86"/>
    <mergeCell ref="L87:M87"/>
    <mergeCell ref="L16:M16"/>
    <mergeCell ref="A18:P18"/>
    <mergeCell ref="L19:M19"/>
    <mergeCell ref="L20:M20"/>
    <mergeCell ref="L21:M21"/>
    <mergeCell ref="L22:M22"/>
    <mergeCell ref="C8:G8"/>
    <mergeCell ref="C9:L9"/>
    <mergeCell ref="C11:G11"/>
    <mergeCell ref="C12:G12"/>
    <mergeCell ref="C13:L13"/>
    <mergeCell ref="L15:M15"/>
    <mergeCell ref="L23:M23"/>
    <mergeCell ref="L24:M24"/>
    <mergeCell ref="L25:M25"/>
  </mergeCells>
  <pageMargins left="0.55118110236220474" right="0.55118110236220474" top="0.39370078740157483" bottom="0.39370078740157483" header="0.31496062992125984" footer="0.31496062992125984"/>
  <pageSetup paperSize="9" scale="23" fitToHeight="2" orientation="landscape" r:id="rId1"/>
  <rowBreaks count="2" manualBreakCount="2">
    <brk id="35" max="15" man="1"/>
    <brk id="7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C190"/>
  <sheetViews>
    <sheetView view="pageBreakPreview" zoomScale="40" zoomScaleNormal="80" zoomScaleSheetLayoutView="40" workbookViewId="0">
      <selection activeCell="H20" sqref="H20"/>
    </sheetView>
  </sheetViews>
  <sheetFormatPr defaultColWidth="9.140625" defaultRowHeight="18.75" outlineLevelCol="1"/>
  <cols>
    <col min="1" max="1" width="10.140625" style="55" customWidth="1"/>
    <col min="2" max="2" width="97.42578125" style="7" customWidth="1"/>
    <col min="3" max="3" width="47" style="7" customWidth="1"/>
    <col min="4" max="4" width="20.5703125" style="8" bestFit="1" customWidth="1" outlineLevel="1"/>
    <col min="5" max="5" width="52.7109375" style="65" customWidth="1" outlineLevel="1"/>
    <col min="6" max="6" width="15.85546875" style="8" hidden="1" customWidth="1" outlineLevel="1"/>
    <col min="7" max="7" width="21.5703125" style="8" customWidth="1" outlineLevel="1"/>
    <col min="8" max="8" width="37.28515625" style="49" customWidth="1"/>
    <col min="9" max="9" width="38" style="49" customWidth="1"/>
    <col min="10" max="10" width="24.42578125" style="49" customWidth="1" outlineLevel="1"/>
    <col min="11" max="11" width="39" style="49" customWidth="1" outlineLevel="1"/>
    <col min="12" max="12" width="29.85546875" style="49" customWidth="1" outlineLevel="1"/>
    <col min="13" max="13" width="6.85546875" style="49" customWidth="1" outlineLevel="1"/>
    <col min="14" max="14" width="31.7109375" style="49" customWidth="1"/>
    <col min="15" max="15" width="20.140625" style="49" customWidth="1"/>
    <col min="16" max="16" width="35.28515625" style="8" customWidth="1"/>
    <col min="17" max="17" width="55.7109375" style="324" customWidth="1"/>
    <col min="18" max="18" width="25.5703125" style="24" customWidth="1"/>
    <col min="19" max="19" width="40.7109375" style="8" customWidth="1"/>
    <col min="20" max="20" width="12.140625" style="8" customWidth="1"/>
    <col min="21" max="21" width="14" style="8" customWidth="1"/>
    <col min="22" max="22" width="16.28515625" style="8" customWidth="1"/>
    <col min="23" max="23" width="19.85546875" style="8" customWidth="1"/>
    <col min="24" max="24" width="21.28515625" style="8" customWidth="1"/>
    <col min="25" max="25" width="17.42578125" style="8" customWidth="1"/>
    <col min="26" max="27" width="9.140625" style="8"/>
    <col min="28" max="29" width="15.7109375" style="49" customWidth="1"/>
    <col min="30" max="16384" width="9.140625" style="8"/>
  </cols>
  <sheetData>
    <row r="1" spans="1:22" ht="33.75">
      <c r="A1" s="176"/>
      <c r="B1" s="176"/>
      <c r="C1" s="177"/>
      <c r="D1" s="176"/>
      <c r="E1" s="178"/>
      <c r="F1" s="178"/>
      <c r="G1" s="178"/>
      <c r="H1" s="179"/>
      <c r="I1" s="179"/>
      <c r="J1" s="180"/>
      <c r="K1" s="398" t="s">
        <v>43</v>
      </c>
      <c r="L1" s="398"/>
      <c r="M1" s="398"/>
      <c r="N1" s="398"/>
      <c r="O1" s="398"/>
      <c r="P1" s="398"/>
    </row>
    <row r="2" spans="1:22" ht="33.75">
      <c r="A2" s="399" t="s">
        <v>44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181"/>
    </row>
    <row r="3" spans="1:22" ht="33.7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181"/>
    </row>
    <row r="4" spans="1:22" ht="69" customHeight="1">
      <c r="A4" s="401" t="s">
        <v>621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22" ht="44.25" customHeight="1">
      <c r="A5" s="401" t="s">
        <v>182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22" ht="33">
      <c r="A6" s="182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2" ht="40.5" customHeight="1">
      <c r="A7" s="182"/>
      <c r="B7" s="342" t="s">
        <v>14</v>
      </c>
      <c r="C7" s="402" t="s">
        <v>183</v>
      </c>
      <c r="D7" s="402"/>
      <c r="E7" s="402"/>
      <c r="F7" s="402"/>
      <c r="G7" s="402"/>
      <c r="H7" s="296"/>
      <c r="I7" s="296"/>
      <c r="J7" s="296"/>
      <c r="K7" s="296"/>
      <c r="L7" s="296"/>
      <c r="M7" s="296"/>
      <c r="N7" s="296"/>
      <c r="O7" s="296"/>
      <c r="P7" s="296"/>
    </row>
    <row r="8" spans="1:22" ht="34.5" customHeight="1">
      <c r="A8" s="182"/>
      <c r="B8" s="296"/>
      <c r="C8" s="402" t="s">
        <v>184</v>
      </c>
      <c r="D8" s="402"/>
      <c r="E8" s="402"/>
      <c r="F8" s="402"/>
      <c r="G8" s="402"/>
      <c r="H8" s="342"/>
      <c r="I8" s="342"/>
      <c r="J8" s="342"/>
      <c r="K8" s="342"/>
      <c r="L8" s="342"/>
      <c r="M8" s="296"/>
      <c r="N8" s="296"/>
      <c r="O8" s="296"/>
      <c r="P8" s="296"/>
    </row>
    <row r="9" spans="1:22" ht="33">
      <c r="A9" s="182"/>
      <c r="B9" s="296"/>
      <c r="C9" s="403" t="s">
        <v>185</v>
      </c>
      <c r="D9" s="403"/>
      <c r="E9" s="403"/>
      <c r="F9" s="403"/>
      <c r="G9" s="403"/>
      <c r="H9" s="403"/>
      <c r="I9" s="403"/>
      <c r="J9" s="403"/>
      <c r="K9" s="403"/>
      <c r="L9" s="403"/>
      <c r="M9" s="343"/>
      <c r="N9" s="296"/>
      <c r="O9" s="296"/>
      <c r="P9" s="296"/>
    </row>
    <row r="10" spans="1:22" ht="33">
      <c r="A10" s="182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22" ht="33" hidden="1">
      <c r="A11" s="182"/>
      <c r="B11" s="296" t="s">
        <v>14</v>
      </c>
      <c r="C11" s="404" t="s">
        <v>15</v>
      </c>
      <c r="D11" s="404"/>
      <c r="E11" s="404"/>
      <c r="F11" s="404"/>
      <c r="G11" s="404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22" ht="33" hidden="1">
      <c r="A12" s="182"/>
      <c r="B12" s="296"/>
      <c r="C12" s="404" t="s">
        <v>16</v>
      </c>
      <c r="D12" s="404"/>
      <c r="E12" s="404"/>
      <c r="F12" s="404"/>
      <c r="G12" s="404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22" ht="33" hidden="1">
      <c r="A13" s="182"/>
      <c r="B13" s="296"/>
      <c r="C13" s="405" t="s">
        <v>17</v>
      </c>
      <c r="D13" s="405"/>
      <c r="E13" s="405"/>
      <c r="F13" s="405"/>
      <c r="G13" s="405"/>
      <c r="H13" s="405"/>
      <c r="I13" s="405"/>
      <c r="J13" s="405"/>
      <c r="K13" s="405"/>
      <c r="L13" s="405"/>
      <c r="M13" s="343"/>
      <c r="N13" s="296"/>
      <c r="O13" s="296"/>
      <c r="P13" s="296"/>
    </row>
    <row r="14" spans="1:22" ht="165" hidden="1">
      <c r="A14" s="185" t="s">
        <v>0</v>
      </c>
      <c r="B14" s="186" t="s">
        <v>1</v>
      </c>
      <c r="C14" s="186" t="s">
        <v>18</v>
      </c>
      <c r="D14" s="186" t="s">
        <v>2</v>
      </c>
      <c r="E14" s="186" t="s">
        <v>19</v>
      </c>
      <c r="F14" s="186" t="s">
        <v>20</v>
      </c>
      <c r="G14" s="186" t="s">
        <v>21</v>
      </c>
      <c r="H14" s="186" t="s">
        <v>22</v>
      </c>
      <c r="I14" s="186" t="s">
        <v>6</v>
      </c>
      <c r="J14" s="186" t="s">
        <v>7</v>
      </c>
      <c r="K14" s="186" t="s">
        <v>3</v>
      </c>
      <c r="L14" s="186" t="s">
        <v>7</v>
      </c>
      <c r="M14" s="186"/>
      <c r="N14" s="186"/>
      <c r="O14" s="187"/>
      <c r="P14" s="188"/>
      <c r="Q14" s="324" t="s">
        <v>8</v>
      </c>
      <c r="R14" s="24" t="s">
        <v>9</v>
      </c>
      <c r="S14" s="8" t="s">
        <v>10</v>
      </c>
      <c r="T14" s="8" t="s">
        <v>11</v>
      </c>
      <c r="V14" s="8">
        <v>1.23210201</v>
      </c>
    </row>
    <row r="15" spans="1:22" ht="132">
      <c r="A15" s="189" t="s">
        <v>0</v>
      </c>
      <c r="B15" s="189" t="s">
        <v>1</v>
      </c>
      <c r="C15" s="190" t="s">
        <v>34</v>
      </c>
      <c r="D15" s="189" t="s">
        <v>18</v>
      </c>
      <c r="E15" s="189" t="s">
        <v>2</v>
      </c>
      <c r="F15" s="189" t="s">
        <v>35</v>
      </c>
      <c r="G15" s="189" t="s">
        <v>412</v>
      </c>
      <c r="H15" s="191" t="s">
        <v>37</v>
      </c>
      <c r="I15" s="191" t="s">
        <v>38</v>
      </c>
      <c r="J15" s="190" t="s">
        <v>413</v>
      </c>
      <c r="K15" s="190" t="s">
        <v>21</v>
      </c>
      <c r="L15" s="396" t="s">
        <v>6</v>
      </c>
      <c r="M15" s="397"/>
      <c r="N15" s="192" t="s">
        <v>40</v>
      </c>
      <c r="O15" s="189" t="s">
        <v>41</v>
      </c>
      <c r="P15" s="193" t="s">
        <v>38</v>
      </c>
    </row>
    <row r="16" spans="1:22" ht="33.75">
      <c r="A16" s="189">
        <v>1</v>
      </c>
      <c r="B16" s="189">
        <v>2</v>
      </c>
      <c r="C16" s="190">
        <v>3</v>
      </c>
      <c r="D16" s="189">
        <v>4</v>
      </c>
      <c r="E16" s="189">
        <v>5</v>
      </c>
      <c r="F16" s="189">
        <v>6</v>
      </c>
      <c r="G16" s="189">
        <v>7</v>
      </c>
      <c r="H16" s="194">
        <v>8</v>
      </c>
      <c r="I16" s="194">
        <v>9</v>
      </c>
      <c r="J16" s="190">
        <v>10</v>
      </c>
      <c r="K16" s="190">
        <v>11</v>
      </c>
      <c r="L16" s="396">
        <v>12</v>
      </c>
      <c r="M16" s="397"/>
      <c r="N16" s="192">
        <v>13</v>
      </c>
      <c r="O16" s="189">
        <v>14</v>
      </c>
      <c r="P16" s="195">
        <v>15</v>
      </c>
    </row>
    <row r="17" spans="1:29" ht="33" hidden="1">
      <c r="A17" s="196"/>
      <c r="B17" s="197"/>
      <c r="C17" s="197"/>
      <c r="D17" s="197"/>
      <c r="E17" s="197"/>
      <c r="F17" s="198"/>
      <c r="G17" s="198"/>
      <c r="H17" s="197"/>
      <c r="I17" s="197"/>
      <c r="J17" s="197"/>
      <c r="K17" s="197"/>
      <c r="L17" s="197"/>
      <c r="M17" s="199"/>
      <c r="N17" s="199"/>
      <c r="O17" s="200"/>
      <c r="P17" s="201"/>
    </row>
    <row r="18" spans="1:29" ht="33">
      <c r="A18" s="418" t="s">
        <v>69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0"/>
    </row>
    <row r="19" spans="1:29" ht="79.5" customHeight="1">
      <c r="A19" s="203">
        <v>1</v>
      </c>
      <c r="B19" s="344" t="s">
        <v>186</v>
      </c>
      <c r="C19" s="345" t="s">
        <v>187</v>
      </c>
      <c r="D19" s="204" t="s">
        <v>42</v>
      </c>
      <c r="E19" s="346">
        <v>2</v>
      </c>
      <c r="F19" s="204">
        <v>2020</v>
      </c>
      <c r="G19" s="204">
        <v>2021</v>
      </c>
      <c r="H19" s="347">
        <f>I19/E19</f>
        <v>85480.16</v>
      </c>
      <c r="I19" s="313">
        <v>170960.32</v>
      </c>
      <c r="J19" s="204">
        <v>6</v>
      </c>
      <c r="K19" s="321" t="s">
        <v>33</v>
      </c>
      <c r="L19" s="406">
        <v>121</v>
      </c>
      <c r="M19" s="407"/>
      <c r="N19" s="322">
        <v>0</v>
      </c>
      <c r="O19" s="347">
        <v>0</v>
      </c>
      <c r="P19" s="348">
        <f>I19</f>
        <v>170960.32</v>
      </c>
      <c r="Q19" s="325"/>
    </row>
    <row r="20" spans="1:29" ht="165">
      <c r="A20" s="203">
        <v>2</v>
      </c>
      <c r="B20" s="344" t="s">
        <v>188</v>
      </c>
      <c r="C20" s="345"/>
      <c r="D20" s="204" t="s">
        <v>189</v>
      </c>
      <c r="E20" s="346">
        <v>1</v>
      </c>
      <c r="F20" s="204">
        <v>2020</v>
      </c>
      <c r="G20" s="204">
        <v>2021</v>
      </c>
      <c r="H20" s="347">
        <f t="shared" ref="H20:H26" si="0">I20/E20</f>
        <v>15940745.23</v>
      </c>
      <c r="I20" s="313">
        <v>15940745.23</v>
      </c>
      <c r="J20" s="204">
        <v>6</v>
      </c>
      <c r="K20" s="321" t="s">
        <v>33</v>
      </c>
      <c r="L20" s="406">
        <v>121</v>
      </c>
      <c r="M20" s="407"/>
      <c r="N20" s="322">
        <v>0</v>
      </c>
      <c r="O20" s="347">
        <v>0</v>
      </c>
      <c r="P20" s="348">
        <f t="shared" ref="P20:P26" si="1">I20</f>
        <v>15940745.23</v>
      </c>
      <c r="Q20" s="325"/>
    </row>
    <row r="21" spans="1:29" s="174" customFormat="1" ht="99">
      <c r="A21" s="203">
        <v>3</v>
      </c>
      <c r="B21" s="344" t="s">
        <v>190</v>
      </c>
      <c r="C21" s="345" t="s">
        <v>191</v>
      </c>
      <c r="D21" s="204" t="s">
        <v>42</v>
      </c>
      <c r="E21" s="346">
        <v>1</v>
      </c>
      <c r="F21" s="204">
        <v>2020</v>
      </c>
      <c r="G21" s="204">
        <v>2021</v>
      </c>
      <c r="H21" s="347">
        <v>422608.06</v>
      </c>
      <c r="I21" s="313">
        <f>H21*E21</f>
        <v>422608.06</v>
      </c>
      <c r="J21" s="204">
        <v>6</v>
      </c>
      <c r="K21" s="321" t="s">
        <v>33</v>
      </c>
      <c r="L21" s="406">
        <v>121</v>
      </c>
      <c r="M21" s="407"/>
      <c r="N21" s="322">
        <v>0</v>
      </c>
      <c r="O21" s="347">
        <v>0</v>
      </c>
      <c r="P21" s="348">
        <f t="shared" si="1"/>
        <v>422608.06</v>
      </c>
      <c r="Q21" s="326"/>
      <c r="R21" s="175"/>
      <c r="AB21" s="36"/>
      <c r="AC21" s="36"/>
    </row>
    <row r="22" spans="1:29" s="174" customFormat="1" ht="72" customHeight="1">
      <c r="A22" s="203">
        <v>4</v>
      </c>
      <c r="B22" s="344" t="s">
        <v>192</v>
      </c>
      <c r="C22" s="345" t="s">
        <v>193</v>
      </c>
      <c r="D22" s="204" t="s">
        <v>77</v>
      </c>
      <c r="E22" s="349">
        <v>1</v>
      </c>
      <c r="F22" s="204">
        <v>2020</v>
      </c>
      <c r="G22" s="204">
        <v>2021</v>
      </c>
      <c r="H22" s="347">
        <v>662840.12</v>
      </c>
      <c r="I22" s="313">
        <f>H22*E22</f>
        <v>662840.12</v>
      </c>
      <c r="J22" s="204">
        <v>6</v>
      </c>
      <c r="K22" s="321" t="s">
        <v>33</v>
      </c>
      <c r="L22" s="406">
        <v>121</v>
      </c>
      <c r="M22" s="407"/>
      <c r="N22" s="322">
        <v>0</v>
      </c>
      <c r="O22" s="347">
        <v>0</v>
      </c>
      <c r="P22" s="348">
        <f t="shared" si="1"/>
        <v>662840.12</v>
      </c>
      <c r="Q22" s="326"/>
      <c r="R22" s="175"/>
      <c r="AB22" s="36"/>
      <c r="AC22" s="36"/>
    </row>
    <row r="23" spans="1:29" ht="43.5" customHeight="1">
      <c r="A23" s="203">
        <v>5</v>
      </c>
      <c r="B23" s="344" t="s">
        <v>194</v>
      </c>
      <c r="C23" s="345" t="s">
        <v>195</v>
      </c>
      <c r="D23" s="204" t="s">
        <v>42</v>
      </c>
      <c r="E23" s="346">
        <v>4</v>
      </c>
      <c r="F23" s="204">
        <v>2020</v>
      </c>
      <c r="G23" s="204">
        <v>2021</v>
      </c>
      <c r="H23" s="347">
        <v>114806.28</v>
      </c>
      <c r="I23" s="313">
        <v>459255.12</v>
      </c>
      <c r="J23" s="204">
        <v>6</v>
      </c>
      <c r="K23" s="321" t="s">
        <v>33</v>
      </c>
      <c r="L23" s="406">
        <v>121</v>
      </c>
      <c r="M23" s="407"/>
      <c r="N23" s="322">
        <v>0</v>
      </c>
      <c r="O23" s="347">
        <v>0</v>
      </c>
      <c r="P23" s="348">
        <f t="shared" si="1"/>
        <v>459255.12</v>
      </c>
      <c r="Q23" s="325"/>
    </row>
    <row r="24" spans="1:29" s="174" customFormat="1" ht="66">
      <c r="A24" s="203">
        <v>6</v>
      </c>
      <c r="B24" s="344" t="s">
        <v>196</v>
      </c>
      <c r="C24" s="345" t="s">
        <v>197</v>
      </c>
      <c r="D24" s="204" t="s">
        <v>42</v>
      </c>
      <c r="E24" s="346">
        <v>2</v>
      </c>
      <c r="F24" s="204">
        <v>2020</v>
      </c>
      <c r="G24" s="204">
        <v>2021</v>
      </c>
      <c r="H24" s="347">
        <f t="shared" si="0"/>
        <v>105287.79</v>
      </c>
      <c r="I24" s="313">
        <v>210575.58</v>
      </c>
      <c r="J24" s="204">
        <v>6</v>
      </c>
      <c r="K24" s="321" t="s">
        <v>33</v>
      </c>
      <c r="L24" s="406">
        <v>121</v>
      </c>
      <c r="M24" s="407"/>
      <c r="N24" s="322">
        <v>0</v>
      </c>
      <c r="O24" s="347">
        <v>0</v>
      </c>
      <c r="P24" s="348">
        <f t="shared" si="1"/>
        <v>210575.58</v>
      </c>
      <c r="Q24" s="326"/>
      <c r="R24" s="175"/>
      <c r="AB24" s="36"/>
      <c r="AC24" s="36"/>
    </row>
    <row r="25" spans="1:29" ht="77.25" customHeight="1">
      <c r="A25" s="203">
        <v>7</v>
      </c>
      <c r="B25" s="344" t="s">
        <v>198</v>
      </c>
      <c r="C25" s="345" t="s">
        <v>199</v>
      </c>
      <c r="D25" s="204" t="s">
        <v>42</v>
      </c>
      <c r="E25" s="346">
        <v>4</v>
      </c>
      <c r="F25" s="204">
        <v>2020</v>
      </c>
      <c r="G25" s="204">
        <v>2021</v>
      </c>
      <c r="H25" s="347">
        <f t="shared" si="0"/>
        <v>27967.08</v>
      </c>
      <c r="I25" s="313">
        <v>111868.32</v>
      </c>
      <c r="J25" s="204">
        <v>6</v>
      </c>
      <c r="K25" s="321" t="s">
        <v>33</v>
      </c>
      <c r="L25" s="406">
        <v>121</v>
      </c>
      <c r="M25" s="407"/>
      <c r="N25" s="322">
        <v>0</v>
      </c>
      <c r="O25" s="347">
        <v>0</v>
      </c>
      <c r="P25" s="348">
        <f t="shared" si="1"/>
        <v>111868.32</v>
      </c>
      <c r="Q25" s="325"/>
    </row>
    <row r="26" spans="1:29" ht="66">
      <c r="A26" s="203">
        <v>8</v>
      </c>
      <c r="B26" s="344" t="s">
        <v>200</v>
      </c>
      <c r="C26" s="345" t="s">
        <v>201</v>
      </c>
      <c r="D26" s="204" t="s">
        <v>42</v>
      </c>
      <c r="E26" s="346">
        <v>2</v>
      </c>
      <c r="F26" s="204">
        <v>2020</v>
      </c>
      <c r="G26" s="204">
        <v>2021</v>
      </c>
      <c r="H26" s="347">
        <f t="shared" si="0"/>
        <v>5176.8999999999996</v>
      </c>
      <c r="I26" s="313">
        <v>10353.799999999999</v>
      </c>
      <c r="J26" s="204">
        <v>6</v>
      </c>
      <c r="K26" s="321" t="s">
        <v>33</v>
      </c>
      <c r="L26" s="406">
        <v>121</v>
      </c>
      <c r="M26" s="407"/>
      <c r="N26" s="322">
        <v>0</v>
      </c>
      <c r="O26" s="347">
        <v>0</v>
      </c>
      <c r="P26" s="348">
        <f t="shared" si="1"/>
        <v>10353.799999999999</v>
      </c>
      <c r="Q26" s="325"/>
    </row>
    <row r="27" spans="1:29" ht="33.75">
      <c r="A27" s="411" t="s">
        <v>202</v>
      </c>
      <c r="B27" s="412"/>
      <c r="C27" s="412"/>
      <c r="D27" s="412"/>
      <c r="E27" s="413"/>
      <c r="F27" s="413"/>
      <c r="G27" s="413"/>
      <c r="H27" s="414"/>
      <c r="I27" s="318">
        <f>SUM(I19:I26)</f>
        <v>17989206.550000001</v>
      </c>
      <c r="J27" s="415"/>
      <c r="K27" s="416"/>
      <c r="L27" s="416"/>
      <c r="M27" s="416"/>
      <c r="N27" s="416"/>
      <c r="O27" s="417"/>
      <c r="P27" s="350">
        <f>P26+P25+P24+P23+P22+P21+P20+P19</f>
        <v>17989206.550000001</v>
      </c>
      <c r="Q27" s="325"/>
    </row>
    <row r="28" spans="1:29" ht="33">
      <c r="A28" s="408" t="s">
        <v>439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10"/>
      <c r="Q28" s="325"/>
    </row>
    <row r="29" spans="1:29" ht="66">
      <c r="A29" s="203">
        <v>1</v>
      </c>
      <c r="B29" s="344" t="s">
        <v>204</v>
      </c>
      <c r="C29" s="346" t="s">
        <v>205</v>
      </c>
      <c r="D29" s="204" t="s">
        <v>42</v>
      </c>
      <c r="E29" s="346">
        <v>2</v>
      </c>
      <c r="F29" s="204">
        <v>2020</v>
      </c>
      <c r="G29" s="204">
        <v>2021</v>
      </c>
      <c r="H29" s="313">
        <f>I29/E29</f>
        <v>778546.93</v>
      </c>
      <c r="I29" s="348">
        <v>1557093.86</v>
      </c>
      <c r="J29" s="204">
        <v>7</v>
      </c>
      <c r="K29" s="321" t="s">
        <v>32</v>
      </c>
      <c r="L29" s="406">
        <v>181</v>
      </c>
      <c r="M29" s="407"/>
      <c r="N29" s="322">
        <v>0</v>
      </c>
      <c r="O29" s="347">
        <v>0</v>
      </c>
      <c r="P29" s="348">
        <f>I29</f>
        <v>1557093.86</v>
      </c>
      <c r="Q29" s="325"/>
    </row>
    <row r="30" spans="1:29" ht="99">
      <c r="A30" s="203">
        <v>2</v>
      </c>
      <c r="B30" s="344" t="s">
        <v>206</v>
      </c>
      <c r="C30" s="351" t="s">
        <v>207</v>
      </c>
      <c r="D30" s="204" t="s">
        <v>42</v>
      </c>
      <c r="E30" s="346">
        <v>10</v>
      </c>
      <c r="F30" s="204">
        <v>2020</v>
      </c>
      <c r="G30" s="204">
        <v>2021</v>
      </c>
      <c r="H30" s="313">
        <f t="shared" ref="H30:H38" si="2">I30/E30</f>
        <v>217598.45</v>
      </c>
      <c r="I30" s="313">
        <v>2175984.5</v>
      </c>
      <c r="J30" s="204">
        <v>7</v>
      </c>
      <c r="K30" s="321" t="s">
        <v>32</v>
      </c>
      <c r="L30" s="406">
        <v>181</v>
      </c>
      <c r="M30" s="407"/>
      <c r="N30" s="322">
        <v>0</v>
      </c>
      <c r="O30" s="347">
        <v>0</v>
      </c>
      <c r="P30" s="348">
        <f t="shared" ref="P30:P38" si="3">I30</f>
        <v>2175984.5</v>
      </c>
      <c r="Q30" s="325"/>
    </row>
    <row r="31" spans="1:29" s="174" customFormat="1" ht="66">
      <c r="A31" s="203" t="s">
        <v>23</v>
      </c>
      <c r="B31" s="344" t="s">
        <v>208</v>
      </c>
      <c r="C31" s="351" t="s">
        <v>209</v>
      </c>
      <c r="D31" s="204" t="s">
        <v>42</v>
      </c>
      <c r="E31" s="346">
        <v>4</v>
      </c>
      <c r="F31" s="204">
        <v>2020</v>
      </c>
      <c r="G31" s="204">
        <v>2021</v>
      </c>
      <c r="H31" s="313">
        <f t="shared" si="2"/>
        <v>55934.15</v>
      </c>
      <c r="I31" s="313">
        <v>223736.6</v>
      </c>
      <c r="J31" s="204">
        <v>7</v>
      </c>
      <c r="K31" s="321" t="s">
        <v>32</v>
      </c>
      <c r="L31" s="406">
        <v>181</v>
      </c>
      <c r="M31" s="407"/>
      <c r="N31" s="322">
        <v>0</v>
      </c>
      <c r="O31" s="347">
        <v>0</v>
      </c>
      <c r="P31" s="348">
        <f t="shared" si="3"/>
        <v>223736.6</v>
      </c>
      <c r="Q31" s="326"/>
      <c r="R31" s="175"/>
      <c r="AB31" s="36"/>
      <c r="AC31" s="36"/>
    </row>
    <row r="32" spans="1:29" ht="33.75">
      <c r="A32" s="203" t="s">
        <v>24</v>
      </c>
      <c r="B32" s="344" t="s">
        <v>210</v>
      </c>
      <c r="C32" s="351" t="s">
        <v>211</v>
      </c>
      <c r="D32" s="204" t="s">
        <v>42</v>
      </c>
      <c r="E32" s="346">
        <v>4</v>
      </c>
      <c r="F32" s="204">
        <v>2020</v>
      </c>
      <c r="G32" s="204">
        <v>2021</v>
      </c>
      <c r="H32" s="313">
        <f t="shared" si="2"/>
        <v>49172.2</v>
      </c>
      <c r="I32" s="313">
        <v>196688.8</v>
      </c>
      <c r="J32" s="204">
        <v>7</v>
      </c>
      <c r="K32" s="321" t="s">
        <v>32</v>
      </c>
      <c r="L32" s="406">
        <v>181</v>
      </c>
      <c r="M32" s="407"/>
      <c r="N32" s="322">
        <v>0</v>
      </c>
      <c r="O32" s="347">
        <v>0</v>
      </c>
      <c r="P32" s="348">
        <f t="shared" si="3"/>
        <v>196688.8</v>
      </c>
      <c r="Q32" s="325"/>
    </row>
    <row r="33" spans="1:29" ht="66">
      <c r="A33" s="203" t="s">
        <v>25</v>
      </c>
      <c r="B33" s="344" t="s">
        <v>212</v>
      </c>
      <c r="C33" s="351" t="s">
        <v>213</v>
      </c>
      <c r="D33" s="204" t="s">
        <v>42</v>
      </c>
      <c r="E33" s="346">
        <v>4</v>
      </c>
      <c r="F33" s="204">
        <v>2020</v>
      </c>
      <c r="G33" s="204">
        <v>2021</v>
      </c>
      <c r="H33" s="313">
        <f t="shared" si="2"/>
        <v>121291.44</v>
      </c>
      <c r="I33" s="348">
        <v>485165.76</v>
      </c>
      <c r="J33" s="204">
        <v>7</v>
      </c>
      <c r="K33" s="321" t="s">
        <v>32</v>
      </c>
      <c r="L33" s="406">
        <v>181</v>
      </c>
      <c r="M33" s="407"/>
      <c r="N33" s="322">
        <v>0</v>
      </c>
      <c r="O33" s="347">
        <v>0</v>
      </c>
      <c r="P33" s="348">
        <f t="shared" si="3"/>
        <v>485165.76</v>
      </c>
      <c r="Q33" s="325"/>
      <c r="S33" s="205"/>
    </row>
    <row r="34" spans="1:29" s="174" customFormat="1" ht="69.75" customHeight="1">
      <c r="A34" s="203" t="s">
        <v>26</v>
      </c>
      <c r="B34" s="344" t="s">
        <v>214</v>
      </c>
      <c r="C34" s="351" t="s">
        <v>215</v>
      </c>
      <c r="D34" s="204" t="s">
        <v>42</v>
      </c>
      <c r="E34" s="346">
        <v>4</v>
      </c>
      <c r="F34" s="204">
        <v>2020</v>
      </c>
      <c r="G34" s="204">
        <v>2021</v>
      </c>
      <c r="H34" s="313">
        <f t="shared" si="2"/>
        <v>157351.04000000001</v>
      </c>
      <c r="I34" s="313">
        <v>629404.16000000003</v>
      </c>
      <c r="J34" s="204">
        <v>7</v>
      </c>
      <c r="K34" s="321" t="s">
        <v>32</v>
      </c>
      <c r="L34" s="406">
        <v>181</v>
      </c>
      <c r="M34" s="407"/>
      <c r="N34" s="322">
        <v>0</v>
      </c>
      <c r="O34" s="347">
        <v>0</v>
      </c>
      <c r="P34" s="348">
        <f t="shared" si="3"/>
        <v>629404.16000000003</v>
      </c>
      <c r="Q34" s="326"/>
      <c r="R34" s="175"/>
      <c r="AB34" s="36"/>
      <c r="AC34" s="36"/>
    </row>
    <row r="35" spans="1:29" s="174" customFormat="1" ht="33.75">
      <c r="A35" s="203" t="s">
        <v>27</v>
      </c>
      <c r="B35" s="344" t="s">
        <v>216</v>
      </c>
      <c r="C35" s="351" t="s">
        <v>217</v>
      </c>
      <c r="D35" s="204" t="s">
        <v>42</v>
      </c>
      <c r="E35" s="346">
        <v>4</v>
      </c>
      <c r="F35" s="204">
        <v>2020</v>
      </c>
      <c r="G35" s="204">
        <v>2021</v>
      </c>
      <c r="H35" s="313">
        <f t="shared" si="2"/>
        <v>64742.68</v>
      </c>
      <c r="I35" s="313">
        <v>258970.72</v>
      </c>
      <c r="J35" s="204">
        <v>7</v>
      </c>
      <c r="K35" s="321" t="s">
        <v>32</v>
      </c>
      <c r="L35" s="406">
        <v>181</v>
      </c>
      <c r="M35" s="407"/>
      <c r="N35" s="322">
        <v>0</v>
      </c>
      <c r="O35" s="347">
        <v>0</v>
      </c>
      <c r="P35" s="348">
        <f t="shared" si="3"/>
        <v>258970.72</v>
      </c>
      <c r="Q35" s="326"/>
      <c r="R35" s="175"/>
      <c r="S35" s="206"/>
      <c r="AB35" s="36"/>
      <c r="AC35" s="36"/>
    </row>
    <row r="36" spans="1:29" s="174" customFormat="1" ht="99">
      <c r="A36" s="203" t="s">
        <v>203</v>
      </c>
      <c r="B36" s="344" t="s">
        <v>218</v>
      </c>
      <c r="C36" s="351" t="s">
        <v>219</v>
      </c>
      <c r="D36" s="204" t="s">
        <v>42</v>
      </c>
      <c r="E36" s="346">
        <v>12</v>
      </c>
      <c r="F36" s="204">
        <v>2020</v>
      </c>
      <c r="G36" s="204">
        <v>2021</v>
      </c>
      <c r="H36" s="313">
        <f t="shared" si="2"/>
        <v>9352.25</v>
      </c>
      <c r="I36" s="313">
        <v>112227</v>
      </c>
      <c r="J36" s="204">
        <v>7</v>
      </c>
      <c r="K36" s="321" t="s">
        <v>32</v>
      </c>
      <c r="L36" s="406">
        <v>181</v>
      </c>
      <c r="M36" s="407"/>
      <c r="N36" s="322">
        <v>0</v>
      </c>
      <c r="O36" s="347">
        <v>0</v>
      </c>
      <c r="P36" s="348">
        <f t="shared" si="3"/>
        <v>112227</v>
      </c>
      <c r="Q36" s="326"/>
      <c r="R36" s="175"/>
      <c r="S36" s="206"/>
      <c r="AB36" s="36"/>
      <c r="AC36" s="36"/>
    </row>
    <row r="37" spans="1:29" s="174" customFormat="1" ht="99">
      <c r="A37" s="203" t="s">
        <v>241</v>
      </c>
      <c r="B37" s="344" t="s">
        <v>251</v>
      </c>
      <c r="C37" s="346" t="s">
        <v>252</v>
      </c>
      <c r="D37" s="204" t="s">
        <v>42</v>
      </c>
      <c r="E37" s="346">
        <v>1</v>
      </c>
      <c r="F37" s="204">
        <v>2020</v>
      </c>
      <c r="G37" s="204">
        <v>2021</v>
      </c>
      <c r="H37" s="313">
        <f t="shared" si="2"/>
        <v>633419.98</v>
      </c>
      <c r="I37" s="313">
        <v>633419.98</v>
      </c>
      <c r="J37" s="204">
        <v>7</v>
      </c>
      <c r="K37" s="321" t="s">
        <v>32</v>
      </c>
      <c r="L37" s="406">
        <v>181</v>
      </c>
      <c r="M37" s="407"/>
      <c r="N37" s="322">
        <v>0</v>
      </c>
      <c r="O37" s="347">
        <v>0</v>
      </c>
      <c r="P37" s="348">
        <f t="shared" si="3"/>
        <v>633419.98</v>
      </c>
      <c r="Q37" s="326"/>
      <c r="R37" s="175"/>
      <c r="S37" s="206"/>
      <c r="AB37" s="36"/>
      <c r="AC37" s="36"/>
    </row>
    <row r="38" spans="1:29" s="174" customFormat="1" ht="99">
      <c r="A38" s="203" t="s">
        <v>242</v>
      </c>
      <c r="B38" s="344" t="s">
        <v>253</v>
      </c>
      <c r="C38" s="351" t="s">
        <v>254</v>
      </c>
      <c r="D38" s="204" t="s">
        <v>42</v>
      </c>
      <c r="E38" s="346">
        <v>1</v>
      </c>
      <c r="F38" s="204">
        <v>2020</v>
      </c>
      <c r="G38" s="204">
        <v>2021</v>
      </c>
      <c r="H38" s="313">
        <f t="shared" si="2"/>
        <v>194533.05</v>
      </c>
      <c r="I38" s="313">
        <v>194533.05</v>
      </c>
      <c r="J38" s="204">
        <v>7</v>
      </c>
      <c r="K38" s="321" t="s">
        <v>32</v>
      </c>
      <c r="L38" s="406">
        <v>181</v>
      </c>
      <c r="M38" s="407"/>
      <c r="N38" s="322">
        <v>0</v>
      </c>
      <c r="O38" s="347">
        <v>0</v>
      </c>
      <c r="P38" s="348">
        <f t="shared" si="3"/>
        <v>194533.05</v>
      </c>
      <c r="Q38" s="326"/>
      <c r="R38" s="175"/>
      <c r="S38" s="206"/>
      <c r="AB38" s="36"/>
      <c r="AC38" s="36"/>
    </row>
    <row r="39" spans="1:29" ht="33.75">
      <c r="A39" s="411" t="s">
        <v>307</v>
      </c>
      <c r="B39" s="412"/>
      <c r="C39" s="412"/>
      <c r="D39" s="412"/>
      <c r="E39" s="413"/>
      <c r="F39" s="413"/>
      <c r="G39" s="413"/>
      <c r="H39" s="414"/>
      <c r="I39" s="330">
        <f>I38+I37+I36+I35+I34+I33+I32+I31+I30+I29</f>
        <v>6467224.4300000006</v>
      </c>
      <c r="J39" s="415"/>
      <c r="K39" s="416"/>
      <c r="L39" s="416"/>
      <c r="M39" s="416"/>
      <c r="N39" s="416"/>
      <c r="O39" s="417"/>
      <c r="P39" s="350">
        <f>P38+P37+P36+P35+P34+P33+P32+P31+P30+P29</f>
        <v>6467224.4300000006</v>
      </c>
      <c r="Q39" s="325"/>
    </row>
    <row r="40" spans="1:29" ht="33">
      <c r="A40" s="408" t="s">
        <v>104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10"/>
      <c r="Q40" s="325"/>
    </row>
    <row r="41" spans="1:29" ht="73.5" customHeight="1">
      <c r="A41" s="203">
        <v>1</v>
      </c>
      <c r="B41" s="344" t="s">
        <v>221</v>
      </c>
      <c r="C41" s="345" t="s">
        <v>220</v>
      </c>
      <c r="D41" s="204" t="s">
        <v>189</v>
      </c>
      <c r="E41" s="346">
        <v>1</v>
      </c>
      <c r="F41" s="204">
        <v>2020</v>
      </c>
      <c r="G41" s="204">
        <v>2021</v>
      </c>
      <c r="H41" s="347">
        <v>126532.66</v>
      </c>
      <c r="I41" s="313">
        <v>126532.66</v>
      </c>
      <c r="J41" s="204">
        <v>7</v>
      </c>
      <c r="K41" s="321" t="s">
        <v>32</v>
      </c>
      <c r="L41" s="406">
        <v>181</v>
      </c>
      <c r="M41" s="407"/>
      <c r="N41" s="322">
        <v>0</v>
      </c>
      <c r="O41" s="347">
        <v>0</v>
      </c>
      <c r="P41" s="347">
        <f>I41</f>
        <v>126532.66</v>
      </c>
      <c r="Q41" s="325"/>
    </row>
    <row r="42" spans="1:29" s="174" customFormat="1" ht="99">
      <c r="A42" s="203">
        <v>2</v>
      </c>
      <c r="B42" s="344" t="s">
        <v>222</v>
      </c>
      <c r="C42" s="345" t="s">
        <v>223</v>
      </c>
      <c r="D42" s="204" t="s">
        <v>189</v>
      </c>
      <c r="E42" s="346">
        <v>2</v>
      </c>
      <c r="F42" s="204">
        <v>2020</v>
      </c>
      <c r="G42" s="204">
        <v>2021</v>
      </c>
      <c r="H42" s="347">
        <v>70000</v>
      </c>
      <c r="I42" s="313">
        <v>140000</v>
      </c>
      <c r="J42" s="204">
        <v>7</v>
      </c>
      <c r="K42" s="321" t="s">
        <v>32</v>
      </c>
      <c r="L42" s="406">
        <v>181</v>
      </c>
      <c r="M42" s="407"/>
      <c r="N42" s="322">
        <v>0</v>
      </c>
      <c r="O42" s="347">
        <v>0</v>
      </c>
      <c r="P42" s="347">
        <f t="shared" ref="P42:P48" si="4">I42</f>
        <v>140000</v>
      </c>
      <c r="Q42" s="326"/>
      <c r="R42" s="175"/>
      <c r="AB42" s="36"/>
      <c r="AC42" s="36"/>
    </row>
    <row r="43" spans="1:29" s="174" customFormat="1" ht="99">
      <c r="A43" s="203">
        <v>3</v>
      </c>
      <c r="B43" s="344" t="s">
        <v>224</v>
      </c>
      <c r="C43" s="345" t="s">
        <v>225</v>
      </c>
      <c r="D43" s="204" t="s">
        <v>189</v>
      </c>
      <c r="E43" s="346">
        <v>2</v>
      </c>
      <c r="F43" s="204">
        <v>2020</v>
      </c>
      <c r="G43" s="204">
        <v>2021</v>
      </c>
      <c r="H43" s="347">
        <v>93286.45</v>
      </c>
      <c r="I43" s="313">
        <v>186572.9</v>
      </c>
      <c r="J43" s="204">
        <v>7</v>
      </c>
      <c r="K43" s="321" t="s">
        <v>32</v>
      </c>
      <c r="L43" s="406">
        <v>181</v>
      </c>
      <c r="M43" s="407"/>
      <c r="N43" s="322">
        <v>0</v>
      </c>
      <c r="O43" s="347">
        <v>0</v>
      </c>
      <c r="P43" s="347">
        <f t="shared" si="4"/>
        <v>186572.9</v>
      </c>
      <c r="Q43" s="326"/>
      <c r="R43" s="175"/>
      <c r="AB43" s="36"/>
      <c r="AC43" s="36"/>
    </row>
    <row r="44" spans="1:29" s="174" customFormat="1" ht="66">
      <c r="A44" s="203">
        <v>4</v>
      </c>
      <c r="B44" s="344" t="s">
        <v>226</v>
      </c>
      <c r="C44" s="345" t="s">
        <v>227</v>
      </c>
      <c r="D44" s="204" t="s">
        <v>189</v>
      </c>
      <c r="E44" s="346">
        <v>1</v>
      </c>
      <c r="F44" s="204">
        <v>2020</v>
      </c>
      <c r="G44" s="204">
        <v>2021</v>
      </c>
      <c r="H44" s="347">
        <v>39979.9</v>
      </c>
      <c r="I44" s="313">
        <v>39979.9</v>
      </c>
      <c r="J44" s="204">
        <v>7</v>
      </c>
      <c r="K44" s="321" t="s">
        <v>32</v>
      </c>
      <c r="L44" s="406">
        <v>181</v>
      </c>
      <c r="M44" s="407"/>
      <c r="N44" s="322">
        <v>0</v>
      </c>
      <c r="O44" s="347">
        <v>0</v>
      </c>
      <c r="P44" s="347">
        <f t="shared" si="4"/>
        <v>39979.9</v>
      </c>
      <c r="Q44" s="326"/>
      <c r="R44" s="175"/>
      <c r="AB44" s="36"/>
      <c r="AC44" s="36"/>
    </row>
    <row r="45" spans="1:29" s="174" customFormat="1" ht="75.75" customHeight="1">
      <c r="A45" s="203">
        <v>5</v>
      </c>
      <c r="B45" s="344" t="s">
        <v>229</v>
      </c>
      <c r="C45" s="346" t="s">
        <v>228</v>
      </c>
      <c r="D45" s="204" t="s">
        <v>189</v>
      </c>
      <c r="E45" s="346">
        <v>2</v>
      </c>
      <c r="F45" s="204">
        <v>2020</v>
      </c>
      <c r="G45" s="204">
        <v>2021</v>
      </c>
      <c r="H45" s="347">
        <v>133266.29</v>
      </c>
      <c r="I45" s="313">
        <v>266532.58</v>
      </c>
      <c r="J45" s="204">
        <v>7</v>
      </c>
      <c r="K45" s="321" t="s">
        <v>32</v>
      </c>
      <c r="L45" s="406">
        <v>181</v>
      </c>
      <c r="M45" s="407"/>
      <c r="N45" s="322">
        <v>0</v>
      </c>
      <c r="O45" s="347">
        <v>0</v>
      </c>
      <c r="P45" s="347">
        <f t="shared" si="4"/>
        <v>266532.58</v>
      </c>
      <c r="Q45" s="326"/>
      <c r="R45" s="175"/>
      <c r="AB45" s="36"/>
      <c r="AC45" s="36"/>
    </row>
    <row r="46" spans="1:29" s="174" customFormat="1" ht="75.75" customHeight="1">
      <c r="A46" s="203">
        <v>6</v>
      </c>
      <c r="B46" s="344" t="s">
        <v>230</v>
      </c>
      <c r="C46" s="346" t="s">
        <v>231</v>
      </c>
      <c r="D46" s="204" t="s">
        <v>42</v>
      </c>
      <c r="E46" s="346">
        <v>2</v>
      </c>
      <c r="F46" s="204">
        <v>2020</v>
      </c>
      <c r="G46" s="204">
        <v>2021</v>
      </c>
      <c r="H46" s="347">
        <v>35149.879999999997</v>
      </c>
      <c r="I46" s="313">
        <v>70299.759999999995</v>
      </c>
      <c r="J46" s="204">
        <v>7</v>
      </c>
      <c r="K46" s="321" t="s">
        <v>32</v>
      </c>
      <c r="L46" s="406">
        <v>181</v>
      </c>
      <c r="M46" s="407"/>
      <c r="N46" s="322">
        <v>0</v>
      </c>
      <c r="O46" s="347">
        <v>0</v>
      </c>
      <c r="P46" s="347">
        <f t="shared" si="4"/>
        <v>70299.759999999995</v>
      </c>
      <c r="Q46" s="326"/>
      <c r="R46" s="175"/>
      <c r="AB46" s="36"/>
      <c r="AC46" s="36"/>
    </row>
    <row r="47" spans="1:29" ht="33.75">
      <c r="A47" s="203">
        <v>7</v>
      </c>
      <c r="B47" s="344" t="s">
        <v>232</v>
      </c>
      <c r="C47" s="346" t="s">
        <v>233</v>
      </c>
      <c r="D47" s="204" t="s">
        <v>189</v>
      </c>
      <c r="E47" s="346">
        <v>1</v>
      </c>
      <c r="F47" s="204">
        <v>2020</v>
      </c>
      <c r="G47" s="204">
        <v>2021</v>
      </c>
      <c r="H47" s="347">
        <v>66633.16</v>
      </c>
      <c r="I47" s="313">
        <v>66633.16</v>
      </c>
      <c r="J47" s="204">
        <v>7</v>
      </c>
      <c r="K47" s="321" t="s">
        <v>32</v>
      </c>
      <c r="L47" s="406">
        <v>181</v>
      </c>
      <c r="M47" s="407"/>
      <c r="N47" s="322">
        <v>0</v>
      </c>
      <c r="O47" s="347">
        <v>0</v>
      </c>
      <c r="P47" s="347">
        <f t="shared" si="4"/>
        <v>66633.16</v>
      </c>
      <c r="Q47" s="325"/>
    </row>
    <row r="48" spans="1:29" ht="33.75">
      <c r="A48" s="203">
        <v>8</v>
      </c>
      <c r="B48" s="344" t="s">
        <v>234</v>
      </c>
      <c r="C48" s="346" t="s">
        <v>235</v>
      </c>
      <c r="D48" s="204" t="s">
        <v>189</v>
      </c>
      <c r="E48" s="346">
        <v>1</v>
      </c>
      <c r="F48" s="204">
        <v>2020</v>
      </c>
      <c r="G48" s="204">
        <v>2021</v>
      </c>
      <c r="H48" s="347">
        <v>19989.95</v>
      </c>
      <c r="I48" s="313">
        <v>19989.95</v>
      </c>
      <c r="J48" s="204">
        <v>7</v>
      </c>
      <c r="K48" s="321" t="s">
        <v>32</v>
      </c>
      <c r="L48" s="406">
        <v>181</v>
      </c>
      <c r="M48" s="407"/>
      <c r="N48" s="322">
        <v>0</v>
      </c>
      <c r="O48" s="347">
        <v>0</v>
      </c>
      <c r="P48" s="347">
        <f t="shared" si="4"/>
        <v>19989.95</v>
      </c>
      <c r="Q48" s="325"/>
    </row>
    <row r="49" spans="1:17" ht="35.25" customHeight="1">
      <c r="A49" s="454" t="s">
        <v>202</v>
      </c>
      <c r="B49" s="455"/>
      <c r="C49" s="455"/>
      <c r="D49" s="455"/>
      <c r="E49" s="456"/>
      <c r="F49" s="456"/>
      <c r="G49" s="456"/>
      <c r="H49" s="457"/>
      <c r="I49" s="352">
        <f>SUM(I41:I48)</f>
        <v>916540.91</v>
      </c>
      <c r="J49" s="458"/>
      <c r="K49" s="459"/>
      <c r="L49" s="459"/>
      <c r="M49" s="459"/>
      <c r="N49" s="459"/>
      <c r="O49" s="460"/>
      <c r="P49" s="353">
        <f>P48+P47+P46+P45+P44+P43+P42+P41</f>
        <v>916540.91</v>
      </c>
      <c r="Q49" s="325"/>
    </row>
    <row r="50" spans="1:17" ht="35.25" customHeight="1">
      <c r="A50" s="408" t="s">
        <v>259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10"/>
      <c r="Q50" s="325"/>
    </row>
    <row r="51" spans="1:17" ht="35.25" customHeight="1">
      <c r="A51" s="203" t="s">
        <v>239</v>
      </c>
      <c r="B51" s="344" t="s">
        <v>247</v>
      </c>
      <c r="C51" s="346" t="s">
        <v>248</v>
      </c>
      <c r="D51" s="204" t="s">
        <v>42</v>
      </c>
      <c r="E51" s="346">
        <v>1</v>
      </c>
      <c r="F51" s="204">
        <v>2020</v>
      </c>
      <c r="G51" s="204">
        <v>2021</v>
      </c>
      <c r="H51" s="347">
        <f>I51/E51</f>
        <v>4078.15</v>
      </c>
      <c r="I51" s="313">
        <v>4078.15</v>
      </c>
      <c r="J51" s="204">
        <v>7</v>
      </c>
      <c r="K51" s="321" t="s">
        <v>32</v>
      </c>
      <c r="L51" s="406">
        <v>181</v>
      </c>
      <c r="M51" s="407"/>
      <c r="N51" s="322">
        <v>0</v>
      </c>
      <c r="O51" s="347">
        <v>0</v>
      </c>
      <c r="P51" s="347">
        <f>I51</f>
        <v>4078.15</v>
      </c>
      <c r="Q51" s="325"/>
    </row>
    <row r="52" spans="1:17" ht="35.25" customHeight="1">
      <c r="A52" s="203" t="s">
        <v>240</v>
      </c>
      <c r="B52" s="344" t="s">
        <v>260</v>
      </c>
      <c r="C52" s="346" t="s">
        <v>249</v>
      </c>
      <c r="D52" s="204" t="s">
        <v>42</v>
      </c>
      <c r="E52" s="346">
        <v>1</v>
      </c>
      <c r="F52" s="204">
        <v>2020</v>
      </c>
      <c r="G52" s="204">
        <v>2021</v>
      </c>
      <c r="H52" s="347">
        <f t="shared" ref="H52:H65" si="5">I52/E52</f>
        <v>5353.2</v>
      </c>
      <c r="I52" s="313">
        <v>5353.2</v>
      </c>
      <c r="J52" s="204">
        <v>7</v>
      </c>
      <c r="K52" s="321" t="s">
        <v>32</v>
      </c>
      <c r="L52" s="406">
        <v>181</v>
      </c>
      <c r="M52" s="407"/>
      <c r="N52" s="322">
        <v>0</v>
      </c>
      <c r="O52" s="347">
        <v>0</v>
      </c>
      <c r="P52" s="347">
        <f t="shared" ref="P52:P68" si="6">I52</f>
        <v>5353.2</v>
      </c>
      <c r="Q52" s="325"/>
    </row>
    <row r="53" spans="1:17" ht="66">
      <c r="A53" s="203" t="s">
        <v>23</v>
      </c>
      <c r="B53" s="344" t="s">
        <v>261</v>
      </c>
      <c r="C53" s="346" t="s">
        <v>262</v>
      </c>
      <c r="D53" s="204" t="s">
        <v>42</v>
      </c>
      <c r="E53" s="346">
        <v>1</v>
      </c>
      <c r="F53" s="204">
        <v>2020</v>
      </c>
      <c r="G53" s="204">
        <v>2021</v>
      </c>
      <c r="H53" s="347">
        <f t="shared" si="5"/>
        <v>3337.05</v>
      </c>
      <c r="I53" s="313">
        <v>3337.05</v>
      </c>
      <c r="J53" s="204">
        <v>7</v>
      </c>
      <c r="K53" s="321" t="s">
        <v>32</v>
      </c>
      <c r="L53" s="406">
        <v>181</v>
      </c>
      <c r="M53" s="407"/>
      <c r="N53" s="322">
        <v>0</v>
      </c>
      <c r="O53" s="347">
        <v>0</v>
      </c>
      <c r="P53" s="347">
        <f t="shared" si="6"/>
        <v>3337.05</v>
      </c>
      <c r="Q53" s="325"/>
    </row>
    <row r="54" spans="1:17" ht="66">
      <c r="A54" s="203" t="s">
        <v>24</v>
      </c>
      <c r="B54" s="344" t="s">
        <v>263</v>
      </c>
      <c r="C54" s="346" t="s">
        <v>264</v>
      </c>
      <c r="D54" s="204" t="s">
        <v>42</v>
      </c>
      <c r="E54" s="346">
        <v>1</v>
      </c>
      <c r="F54" s="204">
        <v>2020</v>
      </c>
      <c r="G54" s="204">
        <v>2021</v>
      </c>
      <c r="H54" s="347">
        <f t="shared" si="5"/>
        <v>471.54</v>
      </c>
      <c r="I54" s="313">
        <v>471.54</v>
      </c>
      <c r="J54" s="204">
        <v>7</v>
      </c>
      <c r="K54" s="321" t="s">
        <v>32</v>
      </c>
      <c r="L54" s="406">
        <v>181</v>
      </c>
      <c r="M54" s="407"/>
      <c r="N54" s="322">
        <v>0</v>
      </c>
      <c r="O54" s="347">
        <v>0</v>
      </c>
      <c r="P54" s="347">
        <f t="shared" si="6"/>
        <v>471.54</v>
      </c>
      <c r="Q54" s="325"/>
    </row>
    <row r="55" spans="1:17" ht="66">
      <c r="A55" s="203" t="s">
        <v>25</v>
      </c>
      <c r="B55" s="344" t="s">
        <v>265</v>
      </c>
      <c r="C55" s="346" t="s">
        <v>266</v>
      </c>
      <c r="D55" s="204" t="s">
        <v>42</v>
      </c>
      <c r="E55" s="346">
        <v>5</v>
      </c>
      <c r="F55" s="204">
        <v>2020</v>
      </c>
      <c r="G55" s="204">
        <v>2021</v>
      </c>
      <c r="H55" s="347">
        <f t="shared" si="5"/>
        <v>4100.51</v>
      </c>
      <c r="I55" s="313">
        <v>20502.55</v>
      </c>
      <c r="J55" s="204">
        <v>7</v>
      </c>
      <c r="K55" s="321" t="s">
        <v>32</v>
      </c>
      <c r="L55" s="406">
        <v>181</v>
      </c>
      <c r="M55" s="407"/>
      <c r="N55" s="322">
        <v>0</v>
      </c>
      <c r="O55" s="347">
        <v>0</v>
      </c>
      <c r="P55" s="347">
        <f t="shared" si="6"/>
        <v>20502.55</v>
      </c>
      <c r="Q55" s="325"/>
    </row>
    <row r="56" spans="1:17" ht="35.25" customHeight="1">
      <c r="A56" s="203" t="s">
        <v>26</v>
      </c>
      <c r="B56" s="344" t="s">
        <v>267</v>
      </c>
      <c r="C56" s="346" t="s">
        <v>268</v>
      </c>
      <c r="D56" s="204" t="s">
        <v>42</v>
      </c>
      <c r="E56" s="346">
        <v>5</v>
      </c>
      <c r="F56" s="204">
        <v>2020</v>
      </c>
      <c r="G56" s="204">
        <v>2021</v>
      </c>
      <c r="H56" s="347">
        <f t="shared" si="5"/>
        <v>477.2</v>
      </c>
      <c r="I56" s="313">
        <v>2386</v>
      </c>
      <c r="J56" s="204">
        <v>7</v>
      </c>
      <c r="K56" s="321" t="s">
        <v>32</v>
      </c>
      <c r="L56" s="406">
        <v>181</v>
      </c>
      <c r="M56" s="407"/>
      <c r="N56" s="322">
        <v>0</v>
      </c>
      <c r="O56" s="347">
        <v>0</v>
      </c>
      <c r="P56" s="347">
        <f t="shared" si="6"/>
        <v>2386</v>
      </c>
      <c r="Q56" s="325"/>
    </row>
    <row r="57" spans="1:17" ht="66">
      <c r="A57" s="203" t="s">
        <v>27</v>
      </c>
      <c r="B57" s="344" t="s">
        <v>269</v>
      </c>
      <c r="C57" s="346" t="s">
        <v>270</v>
      </c>
      <c r="D57" s="204" t="s">
        <v>42</v>
      </c>
      <c r="E57" s="346">
        <v>1</v>
      </c>
      <c r="F57" s="204">
        <v>2020</v>
      </c>
      <c r="G57" s="204">
        <v>2021</v>
      </c>
      <c r="H57" s="347">
        <f t="shared" si="5"/>
        <v>1938.51</v>
      </c>
      <c r="I57" s="313">
        <v>1938.51</v>
      </c>
      <c r="J57" s="204">
        <v>7</v>
      </c>
      <c r="K57" s="321" t="s">
        <v>32</v>
      </c>
      <c r="L57" s="406">
        <v>181</v>
      </c>
      <c r="M57" s="407"/>
      <c r="N57" s="322">
        <v>0</v>
      </c>
      <c r="O57" s="347">
        <v>0</v>
      </c>
      <c r="P57" s="347">
        <f t="shared" si="6"/>
        <v>1938.51</v>
      </c>
      <c r="Q57" s="325"/>
    </row>
    <row r="58" spans="1:17" ht="35.25" customHeight="1">
      <c r="A58" s="203" t="s">
        <v>203</v>
      </c>
      <c r="B58" s="344" t="s">
        <v>271</v>
      </c>
      <c r="C58" s="346" t="s">
        <v>272</v>
      </c>
      <c r="D58" s="204" t="s">
        <v>42</v>
      </c>
      <c r="E58" s="346">
        <v>1</v>
      </c>
      <c r="F58" s="204">
        <v>2020</v>
      </c>
      <c r="G58" s="204">
        <v>2021</v>
      </c>
      <c r="H58" s="347">
        <f t="shared" si="5"/>
        <v>3039.51</v>
      </c>
      <c r="I58" s="313">
        <v>3039.51</v>
      </c>
      <c r="J58" s="204">
        <v>7</v>
      </c>
      <c r="K58" s="321" t="s">
        <v>32</v>
      </c>
      <c r="L58" s="406">
        <v>181</v>
      </c>
      <c r="M58" s="407"/>
      <c r="N58" s="322">
        <v>0</v>
      </c>
      <c r="O58" s="347">
        <v>0</v>
      </c>
      <c r="P58" s="347">
        <f t="shared" si="6"/>
        <v>3039.51</v>
      </c>
      <c r="Q58" s="325"/>
    </row>
    <row r="59" spans="1:17" ht="35.25" customHeight="1">
      <c r="A59" s="203" t="s">
        <v>241</v>
      </c>
      <c r="B59" s="344" t="s">
        <v>273</v>
      </c>
      <c r="C59" s="346" t="s">
        <v>274</v>
      </c>
      <c r="D59" s="204" t="s">
        <v>42</v>
      </c>
      <c r="E59" s="346">
        <v>1</v>
      </c>
      <c r="F59" s="204">
        <v>2020</v>
      </c>
      <c r="G59" s="204">
        <v>2021</v>
      </c>
      <c r="H59" s="347">
        <f t="shared" si="5"/>
        <v>1589.99</v>
      </c>
      <c r="I59" s="313">
        <v>1589.99</v>
      </c>
      <c r="J59" s="204">
        <v>7</v>
      </c>
      <c r="K59" s="321" t="s">
        <v>32</v>
      </c>
      <c r="L59" s="406">
        <v>181</v>
      </c>
      <c r="M59" s="407"/>
      <c r="N59" s="322">
        <v>0</v>
      </c>
      <c r="O59" s="347">
        <v>0</v>
      </c>
      <c r="P59" s="347">
        <f t="shared" si="6"/>
        <v>1589.99</v>
      </c>
      <c r="Q59" s="325"/>
    </row>
    <row r="60" spans="1:17" ht="35.25" customHeight="1">
      <c r="A60" s="203" t="s">
        <v>242</v>
      </c>
      <c r="B60" s="344" t="s">
        <v>275</v>
      </c>
      <c r="C60" s="346" t="s">
        <v>276</v>
      </c>
      <c r="D60" s="204" t="s">
        <v>42</v>
      </c>
      <c r="E60" s="346">
        <v>1</v>
      </c>
      <c r="F60" s="204">
        <v>2020</v>
      </c>
      <c r="G60" s="204">
        <v>2021</v>
      </c>
      <c r="H60" s="347">
        <f t="shared" si="5"/>
        <v>6131.07</v>
      </c>
      <c r="I60" s="313">
        <v>6131.07</v>
      </c>
      <c r="J60" s="204">
        <v>7</v>
      </c>
      <c r="K60" s="321" t="s">
        <v>32</v>
      </c>
      <c r="L60" s="406">
        <v>181</v>
      </c>
      <c r="M60" s="407"/>
      <c r="N60" s="322">
        <v>0</v>
      </c>
      <c r="O60" s="347">
        <v>0</v>
      </c>
      <c r="P60" s="347">
        <f t="shared" si="6"/>
        <v>6131.07</v>
      </c>
      <c r="Q60" s="325"/>
    </row>
    <row r="61" spans="1:17" ht="35.25" customHeight="1">
      <c r="A61" s="203" t="s">
        <v>243</v>
      </c>
      <c r="B61" s="344" t="s">
        <v>277</v>
      </c>
      <c r="C61" s="346" t="s">
        <v>278</v>
      </c>
      <c r="D61" s="204" t="s">
        <v>42</v>
      </c>
      <c r="E61" s="346">
        <v>1</v>
      </c>
      <c r="F61" s="204">
        <v>2020</v>
      </c>
      <c r="G61" s="204">
        <v>2021</v>
      </c>
      <c r="H61" s="347">
        <f t="shared" si="5"/>
        <v>492.04</v>
      </c>
      <c r="I61" s="313">
        <v>492.04</v>
      </c>
      <c r="J61" s="204">
        <v>7</v>
      </c>
      <c r="K61" s="321" t="s">
        <v>32</v>
      </c>
      <c r="L61" s="406">
        <v>181</v>
      </c>
      <c r="M61" s="407"/>
      <c r="N61" s="322">
        <v>0</v>
      </c>
      <c r="O61" s="347">
        <v>0</v>
      </c>
      <c r="P61" s="347">
        <f t="shared" si="6"/>
        <v>492.04</v>
      </c>
      <c r="Q61" s="325"/>
    </row>
    <row r="62" spans="1:17" ht="35.25" customHeight="1">
      <c r="A62" s="203" t="s">
        <v>244</v>
      </c>
      <c r="B62" s="344" t="s">
        <v>279</v>
      </c>
      <c r="C62" s="346" t="s">
        <v>282</v>
      </c>
      <c r="D62" s="204" t="s">
        <v>42</v>
      </c>
      <c r="E62" s="346">
        <v>1</v>
      </c>
      <c r="F62" s="204">
        <v>2020</v>
      </c>
      <c r="G62" s="204">
        <v>2021</v>
      </c>
      <c r="H62" s="347">
        <f t="shared" si="5"/>
        <v>10879.66</v>
      </c>
      <c r="I62" s="313">
        <v>10879.66</v>
      </c>
      <c r="J62" s="204">
        <v>7</v>
      </c>
      <c r="K62" s="321" t="s">
        <v>32</v>
      </c>
      <c r="L62" s="406">
        <v>181</v>
      </c>
      <c r="M62" s="407"/>
      <c r="N62" s="322">
        <v>0</v>
      </c>
      <c r="O62" s="347">
        <v>0</v>
      </c>
      <c r="P62" s="347">
        <f t="shared" si="6"/>
        <v>10879.66</v>
      </c>
      <c r="Q62" s="325"/>
    </row>
    <row r="63" spans="1:17" ht="35.25" customHeight="1">
      <c r="A63" s="203" t="s">
        <v>245</v>
      </c>
      <c r="B63" s="344" t="s">
        <v>277</v>
      </c>
      <c r="C63" s="346" t="s">
        <v>283</v>
      </c>
      <c r="D63" s="204" t="s">
        <v>42</v>
      </c>
      <c r="E63" s="346">
        <v>2</v>
      </c>
      <c r="F63" s="204">
        <v>2020</v>
      </c>
      <c r="G63" s="204">
        <v>2021</v>
      </c>
      <c r="H63" s="347">
        <f t="shared" si="5"/>
        <v>492.05</v>
      </c>
      <c r="I63" s="313">
        <v>984.1</v>
      </c>
      <c r="J63" s="204">
        <v>7</v>
      </c>
      <c r="K63" s="321" t="s">
        <v>32</v>
      </c>
      <c r="L63" s="406">
        <v>181</v>
      </c>
      <c r="M63" s="407"/>
      <c r="N63" s="322">
        <v>0</v>
      </c>
      <c r="O63" s="347">
        <v>0</v>
      </c>
      <c r="P63" s="347">
        <f t="shared" si="6"/>
        <v>984.1</v>
      </c>
      <c r="Q63" s="325"/>
    </row>
    <row r="64" spans="1:17" ht="35.25" customHeight="1">
      <c r="A64" s="203" t="s">
        <v>246</v>
      </c>
      <c r="B64" s="344" t="s">
        <v>280</v>
      </c>
      <c r="C64" s="346" t="s">
        <v>284</v>
      </c>
      <c r="D64" s="204" t="s">
        <v>42</v>
      </c>
      <c r="E64" s="346">
        <v>1</v>
      </c>
      <c r="F64" s="204">
        <v>2020</v>
      </c>
      <c r="G64" s="204">
        <v>2021</v>
      </c>
      <c r="H64" s="347">
        <f t="shared" si="5"/>
        <v>4123.47</v>
      </c>
      <c r="I64" s="313">
        <v>4123.47</v>
      </c>
      <c r="J64" s="204">
        <v>7</v>
      </c>
      <c r="K64" s="321" t="s">
        <v>32</v>
      </c>
      <c r="L64" s="406">
        <v>181</v>
      </c>
      <c r="M64" s="407"/>
      <c r="N64" s="322">
        <v>0</v>
      </c>
      <c r="O64" s="347">
        <v>0</v>
      </c>
      <c r="P64" s="347">
        <f t="shared" si="6"/>
        <v>4123.47</v>
      </c>
      <c r="Q64" s="325"/>
    </row>
    <row r="65" spans="1:17" ht="35.25" customHeight="1">
      <c r="A65" s="203" t="s">
        <v>255</v>
      </c>
      <c r="B65" s="344" t="s">
        <v>281</v>
      </c>
      <c r="C65" s="346" t="s">
        <v>285</v>
      </c>
      <c r="D65" s="204" t="s">
        <v>42</v>
      </c>
      <c r="E65" s="346">
        <v>1</v>
      </c>
      <c r="F65" s="204">
        <v>2020</v>
      </c>
      <c r="G65" s="204">
        <v>2021</v>
      </c>
      <c r="H65" s="347">
        <f t="shared" si="5"/>
        <v>2307.41</v>
      </c>
      <c r="I65" s="313">
        <v>2307.41</v>
      </c>
      <c r="J65" s="204">
        <v>7</v>
      </c>
      <c r="K65" s="321" t="s">
        <v>32</v>
      </c>
      <c r="L65" s="406">
        <v>181</v>
      </c>
      <c r="M65" s="407"/>
      <c r="N65" s="322">
        <v>0</v>
      </c>
      <c r="O65" s="347">
        <v>0</v>
      </c>
      <c r="P65" s="347">
        <f t="shared" si="6"/>
        <v>2307.41</v>
      </c>
      <c r="Q65" s="325"/>
    </row>
    <row r="66" spans="1:17" ht="35.25" hidden="1" customHeight="1">
      <c r="A66" s="203" t="s">
        <v>256</v>
      </c>
      <c r="B66" s="344"/>
      <c r="C66" s="346"/>
      <c r="D66" s="204" t="s">
        <v>42</v>
      </c>
      <c r="E66" s="346"/>
      <c r="F66" s="204">
        <v>2020</v>
      </c>
      <c r="G66" s="204">
        <v>2021</v>
      </c>
      <c r="H66" s="347">
        <v>3649.88</v>
      </c>
      <c r="I66" s="313"/>
      <c r="J66" s="204">
        <v>22</v>
      </c>
      <c r="K66" s="321" t="s">
        <v>236</v>
      </c>
      <c r="L66" s="406">
        <v>181</v>
      </c>
      <c r="M66" s="407"/>
      <c r="N66" s="322">
        <v>0</v>
      </c>
      <c r="O66" s="347">
        <v>0</v>
      </c>
      <c r="P66" s="347">
        <f t="shared" si="6"/>
        <v>0</v>
      </c>
      <c r="Q66" s="325"/>
    </row>
    <row r="67" spans="1:17" ht="35.25" hidden="1" customHeight="1">
      <c r="A67" s="203" t="s">
        <v>257</v>
      </c>
      <c r="B67" s="344"/>
      <c r="C67" s="346"/>
      <c r="D67" s="204" t="s">
        <v>42</v>
      </c>
      <c r="E67" s="346"/>
      <c r="F67" s="204">
        <v>2020</v>
      </c>
      <c r="G67" s="204">
        <v>2021</v>
      </c>
      <c r="H67" s="347">
        <v>3649.88</v>
      </c>
      <c r="I67" s="313"/>
      <c r="J67" s="204">
        <v>23</v>
      </c>
      <c r="K67" s="321" t="s">
        <v>237</v>
      </c>
      <c r="L67" s="406">
        <v>181</v>
      </c>
      <c r="M67" s="407"/>
      <c r="N67" s="322">
        <v>0</v>
      </c>
      <c r="O67" s="347">
        <v>0</v>
      </c>
      <c r="P67" s="347">
        <f t="shared" si="6"/>
        <v>0</v>
      </c>
      <c r="Q67" s="325"/>
    </row>
    <row r="68" spans="1:17" ht="35.25" hidden="1" customHeight="1">
      <c r="A68" s="203" t="s">
        <v>258</v>
      </c>
      <c r="B68" s="344"/>
      <c r="C68" s="346"/>
      <c r="D68" s="204" t="s">
        <v>42</v>
      </c>
      <c r="E68" s="346"/>
      <c r="F68" s="204">
        <v>2020</v>
      </c>
      <c r="G68" s="204">
        <v>2021</v>
      </c>
      <c r="H68" s="347">
        <v>3649.88</v>
      </c>
      <c r="I68" s="313"/>
      <c r="J68" s="204">
        <v>24</v>
      </c>
      <c r="K68" s="321" t="s">
        <v>238</v>
      </c>
      <c r="L68" s="406">
        <v>181</v>
      </c>
      <c r="M68" s="407"/>
      <c r="N68" s="322">
        <v>0</v>
      </c>
      <c r="O68" s="347">
        <v>0</v>
      </c>
      <c r="P68" s="347">
        <f t="shared" si="6"/>
        <v>0</v>
      </c>
      <c r="Q68" s="325"/>
    </row>
    <row r="69" spans="1:17" ht="35.25" customHeight="1">
      <c r="A69" s="454" t="s">
        <v>286</v>
      </c>
      <c r="B69" s="455"/>
      <c r="C69" s="455"/>
      <c r="D69" s="455"/>
      <c r="E69" s="456"/>
      <c r="F69" s="456"/>
      <c r="G69" s="456"/>
      <c r="H69" s="457"/>
      <c r="I69" s="352">
        <f>I65+I64+I63+I62+I61+I60+I59+I58+I57+I56+I55+I54+I53+I52+I51</f>
        <v>67614.25</v>
      </c>
      <c r="J69" s="458"/>
      <c r="K69" s="459"/>
      <c r="L69" s="459"/>
      <c r="M69" s="459"/>
      <c r="N69" s="459"/>
      <c r="O69" s="460"/>
      <c r="P69" s="353">
        <f>P65+P64+P63+P62+P61+P60+P59+P58+P57+P56+P55+P54+P53+P52+P51</f>
        <v>67614.25</v>
      </c>
      <c r="Q69" s="325"/>
    </row>
    <row r="70" spans="1:17" ht="35.25" customHeight="1">
      <c r="A70" s="408" t="s">
        <v>287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10"/>
      <c r="Q70" s="325"/>
    </row>
    <row r="71" spans="1:17" ht="99">
      <c r="A71" s="203" t="s">
        <v>239</v>
      </c>
      <c r="B71" s="344" t="s">
        <v>291</v>
      </c>
      <c r="C71" s="346" t="s">
        <v>288</v>
      </c>
      <c r="D71" s="204" t="s">
        <v>42</v>
      </c>
      <c r="E71" s="346">
        <v>1</v>
      </c>
      <c r="F71" s="204">
        <v>2020</v>
      </c>
      <c r="G71" s="204">
        <v>2021</v>
      </c>
      <c r="H71" s="347">
        <f>I71/E71</f>
        <v>249915.38</v>
      </c>
      <c r="I71" s="313">
        <v>249915.38</v>
      </c>
      <c r="J71" s="204">
        <v>7</v>
      </c>
      <c r="K71" s="321" t="s">
        <v>32</v>
      </c>
      <c r="L71" s="406">
        <v>181</v>
      </c>
      <c r="M71" s="407"/>
      <c r="N71" s="322">
        <v>0</v>
      </c>
      <c r="O71" s="347">
        <v>0</v>
      </c>
      <c r="P71" s="347">
        <f>I71</f>
        <v>249915.38</v>
      </c>
      <c r="Q71" s="325"/>
    </row>
    <row r="72" spans="1:17" ht="66">
      <c r="A72" s="203" t="s">
        <v>240</v>
      </c>
      <c r="B72" s="344" t="s">
        <v>289</v>
      </c>
      <c r="C72" s="346" t="s">
        <v>298</v>
      </c>
      <c r="D72" s="204" t="s">
        <v>42</v>
      </c>
      <c r="E72" s="346">
        <v>1</v>
      </c>
      <c r="F72" s="204">
        <v>2020</v>
      </c>
      <c r="G72" s="204">
        <v>2021</v>
      </c>
      <c r="H72" s="347">
        <f t="shared" ref="H72:H80" si="7">I72/E72</f>
        <v>52732.45</v>
      </c>
      <c r="I72" s="313">
        <v>52732.45</v>
      </c>
      <c r="J72" s="204">
        <v>7</v>
      </c>
      <c r="K72" s="321" t="s">
        <v>32</v>
      </c>
      <c r="L72" s="406">
        <v>181</v>
      </c>
      <c r="M72" s="407"/>
      <c r="N72" s="322">
        <v>0</v>
      </c>
      <c r="O72" s="347">
        <v>0</v>
      </c>
      <c r="P72" s="347">
        <f t="shared" ref="P72:P80" si="8">I72</f>
        <v>52732.45</v>
      </c>
      <c r="Q72" s="325"/>
    </row>
    <row r="73" spans="1:17" ht="99">
      <c r="A73" s="203" t="s">
        <v>23</v>
      </c>
      <c r="B73" s="344" t="s">
        <v>290</v>
      </c>
      <c r="C73" s="346" t="s">
        <v>299</v>
      </c>
      <c r="D73" s="204" t="s">
        <v>42</v>
      </c>
      <c r="E73" s="346">
        <v>1</v>
      </c>
      <c r="F73" s="204">
        <v>2020</v>
      </c>
      <c r="G73" s="204">
        <v>2021</v>
      </c>
      <c r="H73" s="347">
        <f t="shared" si="7"/>
        <v>59155.39</v>
      </c>
      <c r="I73" s="313">
        <v>59155.39</v>
      </c>
      <c r="J73" s="204">
        <v>7</v>
      </c>
      <c r="K73" s="321" t="s">
        <v>32</v>
      </c>
      <c r="L73" s="406">
        <v>181</v>
      </c>
      <c r="M73" s="407"/>
      <c r="N73" s="322">
        <v>0</v>
      </c>
      <c r="O73" s="347">
        <v>0</v>
      </c>
      <c r="P73" s="347">
        <f t="shared" si="8"/>
        <v>59155.39</v>
      </c>
      <c r="Q73" s="325"/>
    </row>
    <row r="74" spans="1:17" ht="66">
      <c r="A74" s="203" t="s">
        <v>24</v>
      </c>
      <c r="B74" s="344" t="s">
        <v>292</v>
      </c>
      <c r="C74" s="346" t="s">
        <v>300</v>
      </c>
      <c r="D74" s="204" t="s">
        <v>42</v>
      </c>
      <c r="E74" s="346">
        <v>1</v>
      </c>
      <c r="F74" s="204">
        <v>2020</v>
      </c>
      <c r="G74" s="204">
        <v>2021</v>
      </c>
      <c r="H74" s="347">
        <f t="shared" si="7"/>
        <v>11399.39</v>
      </c>
      <c r="I74" s="313">
        <v>11399.39</v>
      </c>
      <c r="J74" s="204">
        <v>7</v>
      </c>
      <c r="K74" s="321" t="s">
        <v>32</v>
      </c>
      <c r="L74" s="406">
        <v>181</v>
      </c>
      <c r="M74" s="407"/>
      <c r="N74" s="322">
        <v>0</v>
      </c>
      <c r="O74" s="347">
        <v>0</v>
      </c>
      <c r="P74" s="347">
        <f t="shared" si="8"/>
        <v>11399.39</v>
      </c>
      <c r="Q74" s="325"/>
    </row>
    <row r="75" spans="1:17" ht="66">
      <c r="A75" s="203" t="s">
        <v>25</v>
      </c>
      <c r="B75" s="344" t="s">
        <v>293</v>
      </c>
      <c r="C75" s="346" t="s">
        <v>301</v>
      </c>
      <c r="D75" s="204" t="s">
        <v>42</v>
      </c>
      <c r="E75" s="346">
        <v>1</v>
      </c>
      <c r="F75" s="204">
        <v>2020</v>
      </c>
      <c r="G75" s="204">
        <v>2021</v>
      </c>
      <c r="H75" s="347">
        <f t="shared" si="7"/>
        <v>37140.29</v>
      </c>
      <c r="I75" s="313">
        <v>37140.29</v>
      </c>
      <c r="J75" s="204">
        <v>7</v>
      </c>
      <c r="K75" s="321" t="s">
        <v>32</v>
      </c>
      <c r="L75" s="406">
        <v>181</v>
      </c>
      <c r="M75" s="407"/>
      <c r="N75" s="322">
        <v>0</v>
      </c>
      <c r="O75" s="347">
        <v>0</v>
      </c>
      <c r="P75" s="347">
        <f t="shared" si="8"/>
        <v>37140.29</v>
      </c>
      <c r="Q75" s="325"/>
    </row>
    <row r="76" spans="1:17" ht="99">
      <c r="A76" s="203" t="s">
        <v>26</v>
      </c>
      <c r="B76" s="344" t="s">
        <v>294</v>
      </c>
      <c r="C76" s="346" t="s">
        <v>302</v>
      </c>
      <c r="D76" s="204" t="s">
        <v>42</v>
      </c>
      <c r="E76" s="346">
        <v>1</v>
      </c>
      <c r="F76" s="204">
        <v>2020</v>
      </c>
      <c r="G76" s="204">
        <v>2021</v>
      </c>
      <c r="H76" s="347">
        <f t="shared" si="7"/>
        <v>64004.2</v>
      </c>
      <c r="I76" s="313">
        <v>64004.2</v>
      </c>
      <c r="J76" s="204">
        <v>7</v>
      </c>
      <c r="K76" s="321" t="s">
        <v>32</v>
      </c>
      <c r="L76" s="406">
        <v>181</v>
      </c>
      <c r="M76" s="407"/>
      <c r="N76" s="322">
        <v>0</v>
      </c>
      <c r="O76" s="347">
        <v>0</v>
      </c>
      <c r="P76" s="347">
        <f t="shared" si="8"/>
        <v>64004.2</v>
      </c>
      <c r="Q76" s="325"/>
    </row>
    <row r="77" spans="1:17" ht="132">
      <c r="A77" s="203" t="s">
        <v>27</v>
      </c>
      <c r="B77" s="344" t="s">
        <v>295</v>
      </c>
      <c r="C77" s="346" t="s">
        <v>303</v>
      </c>
      <c r="D77" s="204" t="s">
        <v>42</v>
      </c>
      <c r="E77" s="346">
        <v>1</v>
      </c>
      <c r="F77" s="204">
        <v>2020</v>
      </c>
      <c r="G77" s="204">
        <v>2021</v>
      </c>
      <c r="H77" s="347">
        <f t="shared" si="7"/>
        <v>61323.01</v>
      </c>
      <c r="I77" s="313">
        <v>61323.01</v>
      </c>
      <c r="J77" s="204">
        <v>7</v>
      </c>
      <c r="K77" s="321" t="s">
        <v>32</v>
      </c>
      <c r="L77" s="406">
        <v>181</v>
      </c>
      <c r="M77" s="407"/>
      <c r="N77" s="322">
        <v>0</v>
      </c>
      <c r="O77" s="347">
        <v>0</v>
      </c>
      <c r="P77" s="347">
        <f t="shared" si="8"/>
        <v>61323.01</v>
      </c>
      <c r="Q77" s="325"/>
    </row>
    <row r="78" spans="1:17" ht="99">
      <c r="A78" s="203" t="s">
        <v>203</v>
      </c>
      <c r="B78" s="344" t="s">
        <v>296</v>
      </c>
      <c r="C78" s="346" t="s">
        <v>304</v>
      </c>
      <c r="D78" s="204" t="s">
        <v>42</v>
      </c>
      <c r="E78" s="346">
        <v>1</v>
      </c>
      <c r="F78" s="204">
        <v>2020</v>
      </c>
      <c r="G78" s="204">
        <v>2021</v>
      </c>
      <c r="H78" s="347">
        <f t="shared" si="7"/>
        <v>63026.76</v>
      </c>
      <c r="I78" s="313">
        <v>63026.76</v>
      </c>
      <c r="J78" s="204">
        <v>7</v>
      </c>
      <c r="K78" s="321" t="s">
        <v>32</v>
      </c>
      <c r="L78" s="406">
        <v>181</v>
      </c>
      <c r="M78" s="407"/>
      <c r="N78" s="322">
        <v>0</v>
      </c>
      <c r="O78" s="347">
        <v>0</v>
      </c>
      <c r="P78" s="347">
        <f t="shared" si="8"/>
        <v>63026.76</v>
      </c>
      <c r="Q78" s="325"/>
    </row>
    <row r="79" spans="1:17" ht="66">
      <c r="A79" s="203" t="s">
        <v>241</v>
      </c>
      <c r="B79" s="344" t="s">
        <v>296</v>
      </c>
      <c r="C79" s="346" t="s">
        <v>305</v>
      </c>
      <c r="D79" s="204" t="s">
        <v>42</v>
      </c>
      <c r="E79" s="346">
        <v>1</v>
      </c>
      <c r="F79" s="204">
        <v>2020</v>
      </c>
      <c r="G79" s="204">
        <v>2021</v>
      </c>
      <c r="H79" s="347">
        <f t="shared" si="7"/>
        <v>52096.87</v>
      </c>
      <c r="I79" s="313">
        <v>52096.87</v>
      </c>
      <c r="J79" s="204">
        <v>7</v>
      </c>
      <c r="K79" s="321" t="s">
        <v>32</v>
      </c>
      <c r="L79" s="406">
        <v>181</v>
      </c>
      <c r="M79" s="407"/>
      <c r="N79" s="322">
        <v>0</v>
      </c>
      <c r="O79" s="347">
        <v>0</v>
      </c>
      <c r="P79" s="347">
        <f t="shared" si="8"/>
        <v>52096.87</v>
      </c>
      <c r="Q79" s="325"/>
    </row>
    <row r="80" spans="1:17" ht="35.25" customHeight="1">
      <c r="A80" s="203" t="s">
        <v>242</v>
      </c>
      <c r="B80" s="344" t="s">
        <v>297</v>
      </c>
      <c r="C80" s="346" t="s">
        <v>306</v>
      </c>
      <c r="D80" s="204" t="s">
        <v>42</v>
      </c>
      <c r="E80" s="346">
        <v>2</v>
      </c>
      <c r="F80" s="204">
        <v>2020</v>
      </c>
      <c r="G80" s="204">
        <v>2021</v>
      </c>
      <c r="H80" s="347">
        <f t="shared" si="7"/>
        <v>11758.19</v>
      </c>
      <c r="I80" s="313">
        <v>23516.38</v>
      </c>
      <c r="J80" s="204">
        <v>7</v>
      </c>
      <c r="K80" s="321" t="s">
        <v>32</v>
      </c>
      <c r="L80" s="406">
        <v>181</v>
      </c>
      <c r="M80" s="407"/>
      <c r="N80" s="322">
        <v>0</v>
      </c>
      <c r="O80" s="347">
        <v>0</v>
      </c>
      <c r="P80" s="347">
        <f t="shared" si="8"/>
        <v>23516.38</v>
      </c>
      <c r="Q80" s="325"/>
    </row>
    <row r="81" spans="1:17" ht="35.25" customHeight="1">
      <c r="A81" s="454" t="s">
        <v>307</v>
      </c>
      <c r="B81" s="455"/>
      <c r="C81" s="455"/>
      <c r="D81" s="455"/>
      <c r="E81" s="456"/>
      <c r="F81" s="456"/>
      <c r="G81" s="456"/>
      <c r="H81" s="457"/>
      <c r="I81" s="352">
        <f>I80+I79+I78+I77+I76+I75+I74+I73+I72+I71</f>
        <v>674310.12000000011</v>
      </c>
      <c r="J81" s="458"/>
      <c r="K81" s="459"/>
      <c r="L81" s="459"/>
      <c r="M81" s="459"/>
      <c r="N81" s="459"/>
      <c r="O81" s="460"/>
      <c r="P81" s="353">
        <f>P80+P79+P78+P77+P76+P75+P74+P73+P72+P71</f>
        <v>674310.12000000011</v>
      </c>
      <c r="Q81" s="325"/>
    </row>
    <row r="82" spans="1:17" ht="35.25" customHeight="1">
      <c r="A82" s="408" t="s">
        <v>308</v>
      </c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10"/>
      <c r="Q82" s="325"/>
    </row>
    <row r="83" spans="1:17" ht="35.25" customHeight="1">
      <c r="A83" s="203" t="s">
        <v>239</v>
      </c>
      <c r="B83" s="344" t="s">
        <v>309</v>
      </c>
      <c r="C83" s="346" t="s">
        <v>311</v>
      </c>
      <c r="D83" s="204" t="s">
        <v>42</v>
      </c>
      <c r="E83" s="346">
        <v>1</v>
      </c>
      <c r="F83" s="204">
        <v>2020</v>
      </c>
      <c r="G83" s="204">
        <v>2021</v>
      </c>
      <c r="H83" s="347">
        <f>I83/E83</f>
        <v>8667.8799999999992</v>
      </c>
      <c r="I83" s="313">
        <v>8667.8799999999992</v>
      </c>
      <c r="J83" s="204">
        <v>7</v>
      </c>
      <c r="K83" s="321" t="s">
        <v>32</v>
      </c>
      <c r="L83" s="406">
        <v>181</v>
      </c>
      <c r="M83" s="407"/>
      <c r="N83" s="322">
        <v>0</v>
      </c>
      <c r="O83" s="347">
        <v>0</v>
      </c>
      <c r="P83" s="347">
        <f>I83</f>
        <v>8667.8799999999992</v>
      </c>
      <c r="Q83" s="325"/>
    </row>
    <row r="84" spans="1:17" ht="35.25" customHeight="1">
      <c r="A84" s="203" t="s">
        <v>240</v>
      </c>
      <c r="B84" s="344" t="s">
        <v>310</v>
      </c>
      <c r="C84" s="346" t="s">
        <v>312</v>
      </c>
      <c r="D84" s="204" t="s">
        <v>42</v>
      </c>
      <c r="E84" s="346">
        <v>1</v>
      </c>
      <c r="F84" s="204">
        <v>2020</v>
      </c>
      <c r="G84" s="204">
        <v>2021</v>
      </c>
      <c r="H84" s="347">
        <f>I84/E84</f>
        <v>658.08</v>
      </c>
      <c r="I84" s="313">
        <v>658.08</v>
      </c>
      <c r="J84" s="204">
        <v>7</v>
      </c>
      <c r="K84" s="321" t="s">
        <v>32</v>
      </c>
      <c r="L84" s="406">
        <v>181</v>
      </c>
      <c r="M84" s="407"/>
      <c r="N84" s="322">
        <v>0</v>
      </c>
      <c r="O84" s="347">
        <v>0</v>
      </c>
      <c r="P84" s="347">
        <f>I84</f>
        <v>658.08</v>
      </c>
      <c r="Q84" s="325"/>
    </row>
    <row r="85" spans="1:17" ht="35.25" customHeight="1">
      <c r="A85" s="454" t="s">
        <v>250</v>
      </c>
      <c r="B85" s="455"/>
      <c r="C85" s="455"/>
      <c r="D85" s="455"/>
      <c r="E85" s="456"/>
      <c r="F85" s="456"/>
      <c r="G85" s="456"/>
      <c r="H85" s="457"/>
      <c r="I85" s="352">
        <f>I84+I83</f>
        <v>9325.9599999999991</v>
      </c>
      <c r="J85" s="458"/>
      <c r="K85" s="459"/>
      <c r="L85" s="459"/>
      <c r="M85" s="459"/>
      <c r="N85" s="459"/>
      <c r="O85" s="460"/>
      <c r="P85" s="353">
        <f>P84+P83</f>
        <v>9325.9599999999991</v>
      </c>
      <c r="Q85" s="325"/>
    </row>
    <row r="86" spans="1:17" ht="35.25" customHeight="1">
      <c r="A86" s="408" t="s">
        <v>313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10"/>
      <c r="Q86" s="325"/>
    </row>
    <row r="87" spans="1:17" ht="66">
      <c r="A87" s="203" t="s">
        <v>239</v>
      </c>
      <c r="B87" s="344" t="s">
        <v>386</v>
      </c>
      <c r="C87" s="346" t="s">
        <v>387</v>
      </c>
      <c r="D87" s="204" t="s">
        <v>42</v>
      </c>
      <c r="E87" s="346">
        <v>5</v>
      </c>
      <c r="F87" s="204">
        <v>2020</v>
      </c>
      <c r="G87" s="204">
        <v>2021</v>
      </c>
      <c r="H87" s="347">
        <f>I87/E87</f>
        <v>1305660.3800000001</v>
      </c>
      <c r="I87" s="313">
        <v>6528301.9000000004</v>
      </c>
      <c r="J87" s="204">
        <v>7</v>
      </c>
      <c r="K87" s="321" t="s">
        <v>32</v>
      </c>
      <c r="L87" s="406">
        <v>181</v>
      </c>
      <c r="M87" s="407"/>
      <c r="N87" s="322">
        <v>0</v>
      </c>
      <c r="O87" s="347">
        <v>0</v>
      </c>
      <c r="P87" s="347">
        <f>I87</f>
        <v>6528301.9000000004</v>
      </c>
      <c r="Q87" s="325"/>
    </row>
    <row r="88" spans="1:17" ht="33.75">
      <c r="A88" s="203" t="s">
        <v>240</v>
      </c>
      <c r="B88" s="344" t="s">
        <v>340</v>
      </c>
      <c r="C88" s="346" t="s">
        <v>388</v>
      </c>
      <c r="D88" s="204" t="s">
        <v>42</v>
      </c>
      <c r="E88" s="346">
        <v>5</v>
      </c>
      <c r="F88" s="204">
        <v>2020</v>
      </c>
      <c r="G88" s="204">
        <v>2021</v>
      </c>
      <c r="H88" s="347">
        <f>I88/E88</f>
        <v>187833.27</v>
      </c>
      <c r="I88" s="313">
        <v>939166.35</v>
      </c>
      <c r="J88" s="204">
        <v>7</v>
      </c>
      <c r="K88" s="321" t="s">
        <v>32</v>
      </c>
      <c r="L88" s="406">
        <v>181</v>
      </c>
      <c r="M88" s="407"/>
      <c r="N88" s="322">
        <v>0</v>
      </c>
      <c r="O88" s="347">
        <v>0</v>
      </c>
      <c r="P88" s="347">
        <f t="shared" ref="P88:P133" si="9">I88</f>
        <v>939166.35</v>
      </c>
      <c r="Q88" s="325"/>
    </row>
    <row r="89" spans="1:17" ht="33.75">
      <c r="A89" s="203" t="s">
        <v>23</v>
      </c>
      <c r="B89" s="344" t="s">
        <v>341</v>
      </c>
      <c r="C89" s="346"/>
      <c r="D89" s="204" t="s">
        <v>42</v>
      </c>
      <c r="E89" s="346">
        <v>5</v>
      </c>
      <c r="F89" s="204">
        <v>2020</v>
      </c>
      <c r="G89" s="204">
        <v>2021</v>
      </c>
      <c r="H89" s="347">
        <f t="shared" ref="H89:H133" si="10">I89/E89</f>
        <v>122459.87</v>
      </c>
      <c r="I89" s="313">
        <v>612299.35</v>
      </c>
      <c r="J89" s="204">
        <v>7</v>
      </c>
      <c r="K89" s="321" t="s">
        <v>32</v>
      </c>
      <c r="L89" s="406">
        <v>181</v>
      </c>
      <c r="M89" s="407"/>
      <c r="N89" s="322">
        <v>0</v>
      </c>
      <c r="O89" s="347">
        <v>0</v>
      </c>
      <c r="P89" s="347">
        <f t="shared" si="9"/>
        <v>612299.35</v>
      </c>
      <c r="Q89" s="325"/>
    </row>
    <row r="90" spans="1:17" ht="66">
      <c r="A90" s="203" t="s">
        <v>24</v>
      </c>
      <c r="B90" s="344" t="s">
        <v>342</v>
      </c>
      <c r="C90" s="346"/>
      <c r="D90" s="204" t="s">
        <v>42</v>
      </c>
      <c r="E90" s="346">
        <v>5</v>
      </c>
      <c r="F90" s="204">
        <v>2020</v>
      </c>
      <c r="G90" s="204">
        <v>2021</v>
      </c>
      <c r="H90" s="347">
        <f t="shared" si="10"/>
        <v>127352.11000000002</v>
      </c>
      <c r="I90" s="313">
        <v>636760.55000000005</v>
      </c>
      <c r="J90" s="204">
        <v>7</v>
      </c>
      <c r="K90" s="321" t="s">
        <v>32</v>
      </c>
      <c r="L90" s="406">
        <v>181</v>
      </c>
      <c r="M90" s="407"/>
      <c r="N90" s="322">
        <v>0</v>
      </c>
      <c r="O90" s="347">
        <v>0</v>
      </c>
      <c r="P90" s="347">
        <f t="shared" si="9"/>
        <v>636760.55000000005</v>
      </c>
      <c r="Q90" s="325"/>
    </row>
    <row r="91" spans="1:17" ht="33.75">
      <c r="A91" s="203" t="s">
        <v>25</v>
      </c>
      <c r="B91" s="344" t="s">
        <v>343</v>
      </c>
      <c r="C91" s="346"/>
      <c r="D91" s="204" t="s">
        <v>42</v>
      </c>
      <c r="E91" s="346">
        <v>5</v>
      </c>
      <c r="F91" s="204">
        <v>2020</v>
      </c>
      <c r="G91" s="204">
        <v>2021</v>
      </c>
      <c r="H91" s="347">
        <f t="shared" si="10"/>
        <v>119716.76000000001</v>
      </c>
      <c r="I91" s="313">
        <v>598583.80000000005</v>
      </c>
      <c r="J91" s="204">
        <v>7</v>
      </c>
      <c r="K91" s="321" t="s">
        <v>32</v>
      </c>
      <c r="L91" s="406">
        <v>181</v>
      </c>
      <c r="M91" s="407"/>
      <c r="N91" s="322">
        <v>0</v>
      </c>
      <c r="O91" s="347">
        <v>0</v>
      </c>
      <c r="P91" s="347">
        <f t="shared" si="9"/>
        <v>598583.80000000005</v>
      </c>
      <c r="Q91" s="325"/>
    </row>
    <row r="92" spans="1:17" ht="33.75">
      <c r="A92" s="203" t="s">
        <v>26</v>
      </c>
      <c r="B92" s="344" t="s">
        <v>344</v>
      </c>
      <c r="C92" s="346"/>
      <c r="D92" s="204" t="s">
        <v>42</v>
      </c>
      <c r="E92" s="346">
        <v>5</v>
      </c>
      <c r="F92" s="204">
        <v>2020</v>
      </c>
      <c r="G92" s="204">
        <v>2021</v>
      </c>
      <c r="H92" s="347">
        <f t="shared" si="10"/>
        <v>39204.949999999997</v>
      </c>
      <c r="I92" s="313">
        <v>196024.75</v>
      </c>
      <c r="J92" s="204">
        <v>7</v>
      </c>
      <c r="K92" s="321" t="s">
        <v>32</v>
      </c>
      <c r="L92" s="406">
        <v>181</v>
      </c>
      <c r="M92" s="407"/>
      <c r="N92" s="322">
        <v>0</v>
      </c>
      <c r="O92" s="347">
        <v>0</v>
      </c>
      <c r="P92" s="347">
        <f t="shared" si="9"/>
        <v>196024.75</v>
      </c>
      <c r="Q92" s="325"/>
    </row>
    <row r="93" spans="1:17" ht="33.75">
      <c r="A93" s="203" t="s">
        <v>27</v>
      </c>
      <c r="B93" s="344" t="s">
        <v>345</v>
      </c>
      <c r="C93" s="346"/>
      <c r="D93" s="204" t="s">
        <v>42</v>
      </c>
      <c r="E93" s="346">
        <v>5</v>
      </c>
      <c r="F93" s="204">
        <v>2020</v>
      </c>
      <c r="G93" s="204">
        <v>2021</v>
      </c>
      <c r="H93" s="347">
        <f t="shared" si="10"/>
        <v>23749.79</v>
      </c>
      <c r="I93" s="313">
        <v>118748.95</v>
      </c>
      <c r="J93" s="204">
        <v>7</v>
      </c>
      <c r="K93" s="321" t="s">
        <v>32</v>
      </c>
      <c r="L93" s="406">
        <v>181</v>
      </c>
      <c r="M93" s="407"/>
      <c r="N93" s="322">
        <v>0</v>
      </c>
      <c r="O93" s="347">
        <v>0</v>
      </c>
      <c r="P93" s="347">
        <f t="shared" si="9"/>
        <v>118748.95</v>
      </c>
      <c r="Q93" s="325"/>
    </row>
    <row r="94" spans="1:17" ht="33.75">
      <c r="A94" s="203" t="s">
        <v>203</v>
      </c>
      <c r="B94" s="344" t="s">
        <v>346</v>
      </c>
      <c r="C94" s="346"/>
      <c r="D94" s="204" t="s">
        <v>42</v>
      </c>
      <c r="E94" s="346">
        <v>5</v>
      </c>
      <c r="F94" s="204">
        <v>2020</v>
      </c>
      <c r="G94" s="204">
        <v>2021</v>
      </c>
      <c r="H94" s="347">
        <f t="shared" si="10"/>
        <v>18522.91</v>
      </c>
      <c r="I94" s="313">
        <v>92614.55</v>
      </c>
      <c r="J94" s="204">
        <v>7</v>
      </c>
      <c r="K94" s="321" t="s">
        <v>32</v>
      </c>
      <c r="L94" s="406">
        <v>181</v>
      </c>
      <c r="M94" s="407"/>
      <c r="N94" s="322">
        <v>0</v>
      </c>
      <c r="O94" s="347">
        <v>0</v>
      </c>
      <c r="P94" s="347">
        <f t="shared" si="9"/>
        <v>92614.55</v>
      </c>
      <c r="Q94" s="325"/>
    </row>
    <row r="95" spans="1:17" ht="33.75">
      <c r="A95" s="203" t="s">
        <v>241</v>
      </c>
      <c r="B95" s="344" t="s">
        <v>347</v>
      </c>
      <c r="C95" s="346"/>
      <c r="D95" s="204" t="s">
        <v>42</v>
      </c>
      <c r="E95" s="346">
        <v>5</v>
      </c>
      <c r="F95" s="204">
        <v>2020</v>
      </c>
      <c r="G95" s="204">
        <v>2021</v>
      </c>
      <c r="H95" s="347">
        <f t="shared" si="10"/>
        <v>65958.44</v>
      </c>
      <c r="I95" s="313">
        <v>329792.2</v>
      </c>
      <c r="J95" s="204">
        <v>7</v>
      </c>
      <c r="K95" s="321" t="s">
        <v>32</v>
      </c>
      <c r="L95" s="406">
        <v>181</v>
      </c>
      <c r="M95" s="407"/>
      <c r="N95" s="322">
        <v>0</v>
      </c>
      <c r="O95" s="347">
        <v>0</v>
      </c>
      <c r="P95" s="347">
        <f t="shared" si="9"/>
        <v>329792.2</v>
      </c>
      <c r="Q95" s="325"/>
    </row>
    <row r="96" spans="1:17" ht="33.75">
      <c r="A96" s="203" t="s">
        <v>242</v>
      </c>
      <c r="B96" s="344" t="s">
        <v>348</v>
      </c>
      <c r="C96" s="346" t="s">
        <v>389</v>
      </c>
      <c r="D96" s="204" t="s">
        <v>42</v>
      </c>
      <c r="E96" s="346">
        <v>2</v>
      </c>
      <c r="F96" s="204">
        <v>2020</v>
      </c>
      <c r="G96" s="204">
        <v>2021</v>
      </c>
      <c r="H96" s="347">
        <f t="shared" si="10"/>
        <v>1037551.72</v>
      </c>
      <c r="I96" s="313">
        <v>2075103.44</v>
      </c>
      <c r="J96" s="204">
        <v>7</v>
      </c>
      <c r="K96" s="321" t="s">
        <v>32</v>
      </c>
      <c r="L96" s="406">
        <v>181</v>
      </c>
      <c r="M96" s="407"/>
      <c r="N96" s="322">
        <v>0</v>
      </c>
      <c r="O96" s="347">
        <v>0</v>
      </c>
      <c r="P96" s="347">
        <f t="shared" si="9"/>
        <v>2075103.44</v>
      </c>
      <c r="Q96" s="325"/>
    </row>
    <row r="97" spans="1:17" ht="33.75">
      <c r="A97" s="203" t="s">
        <v>243</v>
      </c>
      <c r="B97" s="344" t="s">
        <v>349</v>
      </c>
      <c r="C97" s="346"/>
      <c r="D97" s="204" t="s">
        <v>42</v>
      </c>
      <c r="E97" s="346">
        <v>2</v>
      </c>
      <c r="F97" s="204">
        <v>2020</v>
      </c>
      <c r="G97" s="204">
        <v>2021</v>
      </c>
      <c r="H97" s="347">
        <f t="shared" si="10"/>
        <v>81440.53</v>
      </c>
      <c r="I97" s="313">
        <v>162881.06</v>
      </c>
      <c r="J97" s="204">
        <v>7</v>
      </c>
      <c r="K97" s="321" t="s">
        <v>32</v>
      </c>
      <c r="L97" s="406">
        <v>181</v>
      </c>
      <c r="M97" s="407"/>
      <c r="N97" s="322">
        <v>0</v>
      </c>
      <c r="O97" s="347">
        <v>0</v>
      </c>
      <c r="P97" s="347">
        <f t="shared" si="9"/>
        <v>162881.06</v>
      </c>
      <c r="Q97" s="325"/>
    </row>
    <row r="98" spans="1:17" ht="33.75">
      <c r="A98" s="203" t="s">
        <v>244</v>
      </c>
      <c r="B98" s="344" t="s">
        <v>350</v>
      </c>
      <c r="C98" s="346"/>
      <c r="D98" s="204" t="s">
        <v>42</v>
      </c>
      <c r="E98" s="346">
        <v>2</v>
      </c>
      <c r="F98" s="204">
        <v>2020</v>
      </c>
      <c r="G98" s="204">
        <v>2021</v>
      </c>
      <c r="H98" s="347">
        <f t="shared" si="10"/>
        <v>27755.29</v>
      </c>
      <c r="I98" s="313">
        <v>55510.58</v>
      </c>
      <c r="J98" s="204">
        <v>7</v>
      </c>
      <c r="K98" s="321" t="s">
        <v>32</v>
      </c>
      <c r="L98" s="406">
        <v>181</v>
      </c>
      <c r="M98" s="407"/>
      <c r="N98" s="322">
        <v>0</v>
      </c>
      <c r="O98" s="347">
        <v>0</v>
      </c>
      <c r="P98" s="347">
        <f t="shared" si="9"/>
        <v>55510.58</v>
      </c>
      <c r="Q98" s="325"/>
    </row>
    <row r="99" spans="1:17" ht="66">
      <c r="A99" s="203" t="s">
        <v>245</v>
      </c>
      <c r="B99" s="344" t="s">
        <v>351</v>
      </c>
      <c r="C99" s="346"/>
      <c r="D99" s="204" t="s">
        <v>42</v>
      </c>
      <c r="E99" s="346">
        <v>1</v>
      </c>
      <c r="F99" s="204">
        <v>2020</v>
      </c>
      <c r="G99" s="204">
        <v>2021</v>
      </c>
      <c r="H99" s="347">
        <f t="shared" si="10"/>
        <v>1864332.8</v>
      </c>
      <c r="I99" s="313">
        <v>1864332.8</v>
      </c>
      <c r="J99" s="204">
        <v>7</v>
      </c>
      <c r="K99" s="321" t="s">
        <v>32</v>
      </c>
      <c r="L99" s="406">
        <v>181</v>
      </c>
      <c r="M99" s="407"/>
      <c r="N99" s="322">
        <v>0</v>
      </c>
      <c r="O99" s="347">
        <v>0</v>
      </c>
      <c r="P99" s="347">
        <f t="shared" si="9"/>
        <v>1864332.8</v>
      </c>
      <c r="Q99" s="325"/>
    </row>
    <row r="100" spans="1:17" ht="66">
      <c r="A100" s="203" t="s">
        <v>246</v>
      </c>
      <c r="B100" s="344" t="s">
        <v>352</v>
      </c>
      <c r="C100" s="346"/>
      <c r="D100" s="204" t="s">
        <v>42</v>
      </c>
      <c r="E100" s="346">
        <v>8</v>
      </c>
      <c r="F100" s="204">
        <v>2020</v>
      </c>
      <c r="G100" s="204">
        <v>2021</v>
      </c>
      <c r="H100" s="347">
        <f t="shared" si="10"/>
        <v>89292.32</v>
      </c>
      <c r="I100" s="313">
        <v>714338.56</v>
      </c>
      <c r="J100" s="204">
        <v>7</v>
      </c>
      <c r="K100" s="321" t="s">
        <v>32</v>
      </c>
      <c r="L100" s="406">
        <v>181</v>
      </c>
      <c r="M100" s="407"/>
      <c r="N100" s="322">
        <v>0</v>
      </c>
      <c r="O100" s="347">
        <v>0</v>
      </c>
      <c r="P100" s="347">
        <f t="shared" si="9"/>
        <v>714338.56</v>
      </c>
      <c r="Q100" s="325"/>
    </row>
    <row r="101" spans="1:17" ht="33.75">
      <c r="A101" s="203" t="s">
        <v>255</v>
      </c>
      <c r="B101" s="344" t="s">
        <v>353</v>
      </c>
      <c r="C101" s="346"/>
      <c r="D101" s="204" t="s">
        <v>42</v>
      </c>
      <c r="E101" s="346">
        <v>1</v>
      </c>
      <c r="F101" s="204">
        <v>2020</v>
      </c>
      <c r="G101" s="204">
        <v>2021</v>
      </c>
      <c r="H101" s="347">
        <f t="shared" si="10"/>
        <v>147817.23000000001</v>
      </c>
      <c r="I101" s="313">
        <v>147817.23000000001</v>
      </c>
      <c r="J101" s="204">
        <v>7</v>
      </c>
      <c r="K101" s="321" t="s">
        <v>32</v>
      </c>
      <c r="L101" s="406">
        <v>181</v>
      </c>
      <c r="M101" s="407"/>
      <c r="N101" s="322">
        <v>0</v>
      </c>
      <c r="O101" s="347">
        <v>0</v>
      </c>
      <c r="P101" s="347">
        <f t="shared" si="9"/>
        <v>147817.23000000001</v>
      </c>
      <c r="Q101" s="325"/>
    </row>
    <row r="102" spans="1:17" ht="81" customHeight="1">
      <c r="A102" s="203" t="s">
        <v>256</v>
      </c>
      <c r="B102" s="344" t="s">
        <v>354</v>
      </c>
      <c r="C102" s="346"/>
      <c r="D102" s="204" t="s">
        <v>42</v>
      </c>
      <c r="E102" s="346">
        <v>8</v>
      </c>
      <c r="F102" s="204">
        <v>2020</v>
      </c>
      <c r="G102" s="204">
        <v>2021</v>
      </c>
      <c r="H102" s="347">
        <f t="shared" si="10"/>
        <v>51305.51</v>
      </c>
      <c r="I102" s="313">
        <v>410444.08</v>
      </c>
      <c r="J102" s="204">
        <v>7</v>
      </c>
      <c r="K102" s="321" t="s">
        <v>32</v>
      </c>
      <c r="L102" s="406">
        <v>181</v>
      </c>
      <c r="M102" s="407"/>
      <c r="N102" s="322">
        <v>0</v>
      </c>
      <c r="O102" s="347">
        <v>0</v>
      </c>
      <c r="P102" s="347">
        <f t="shared" si="9"/>
        <v>410444.08</v>
      </c>
      <c r="Q102" s="325"/>
    </row>
    <row r="103" spans="1:17" ht="77.25" customHeight="1">
      <c r="A103" s="203" t="s">
        <v>257</v>
      </c>
      <c r="B103" s="344" t="s">
        <v>355</v>
      </c>
      <c r="C103" s="346"/>
      <c r="D103" s="204" t="s">
        <v>42</v>
      </c>
      <c r="E103" s="346">
        <v>8</v>
      </c>
      <c r="F103" s="204">
        <v>2020</v>
      </c>
      <c r="G103" s="204">
        <v>2021</v>
      </c>
      <c r="H103" s="347">
        <f t="shared" si="10"/>
        <v>33725.279999999999</v>
      </c>
      <c r="I103" s="313">
        <v>269802.23999999999</v>
      </c>
      <c r="J103" s="204">
        <v>7</v>
      </c>
      <c r="K103" s="321" t="s">
        <v>32</v>
      </c>
      <c r="L103" s="406">
        <v>181</v>
      </c>
      <c r="M103" s="407"/>
      <c r="N103" s="322">
        <v>0</v>
      </c>
      <c r="O103" s="347">
        <v>0</v>
      </c>
      <c r="P103" s="347">
        <f t="shared" si="9"/>
        <v>269802.23999999999</v>
      </c>
      <c r="Q103" s="325"/>
    </row>
    <row r="104" spans="1:17" ht="33.75">
      <c r="A104" s="203" t="s">
        <v>258</v>
      </c>
      <c r="B104" s="344" t="s">
        <v>356</v>
      </c>
      <c r="C104" s="346"/>
      <c r="D104" s="204" t="s">
        <v>42</v>
      </c>
      <c r="E104" s="346">
        <v>1</v>
      </c>
      <c r="F104" s="204">
        <v>2020</v>
      </c>
      <c r="G104" s="204">
        <v>2021</v>
      </c>
      <c r="H104" s="347">
        <f t="shared" si="10"/>
        <v>239996.56</v>
      </c>
      <c r="I104" s="313">
        <v>239996.56</v>
      </c>
      <c r="J104" s="204">
        <v>7</v>
      </c>
      <c r="K104" s="321" t="s">
        <v>32</v>
      </c>
      <c r="L104" s="406">
        <v>181</v>
      </c>
      <c r="M104" s="407"/>
      <c r="N104" s="322">
        <v>0</v>
      </c>
      <c r="O104" s="347">
        <v>0</v>
      </c>
      <c r="P104" s="347">
        <f t="shared" si="9"/>
        <v>239996.56</v>
      </c>
      <c r="Q104" s="325"/>
    </row>
    <row r="105" spans="1:17" ht="66">
      <c r="A105" s="203" t="s">
        <v>314</v>
      </c>
      <c r="B105" s="344" t="s">
        <v>357</v>
      </c>
      <c r="C105" s="346" t="s">
        <v>390</v>
      </c>
      <c r="D105" s="204" t="s">
        <v>42</v>
      </c>
      <c r="E105" s="346">
        <v>2</v>
      </c>
      <c r="F105" s="204">
        <v>2020</v>
      </c>
      <c r="G105" s="204">
        <v>2021</v>
      </c>
      <c r="H105" s="347">
        <f t="shared" si="10"/>
        <v>1207652.26</v>
      </c>
      <c r="I105" s="313">
        <v>2415304.52</v>
      </c>
      <c r="J105" s="204">
        <v>7</v>
      </c>
      <c r="K105" s="321" t="s">
        <v>32</v>
      </c>
      <c r="L105" s="406">
        <v>181</v>
      </c>
      <c r="M105" s="407"/>
      <c r="N105" s="322">
        <v>0</v>
      </c>
      <c r="O105" s="347">
        <v>0</v>
      </c>
      <c r="P105" s="347">
        <f t="shared" si="9"/>
        <v>2415304.52</v>
      </c>
      <c r="Q105" s="325"/>
    </row>
    <row r="106" spans="1:17" ht="66">
      <c r="A106" s="203" t="s">
        <v>28</v>
      </c>
      <c r="B106" s="344" t="s">
        <v>358</v>
      </c>
      <c r="C106" s="346"/>
      <c r="D106" s="204" t="s">
        <v>42</v>
      </c>
      <c r="E106" s="346">
        <v>2</v>
      </c>
      <c r="F106" s="204">
        <v>2020</v>
      </c>
      <c r="G106" s="204">
        <v>2021</v>
      </c>
      <c r="H106" s="347">
        <f t="shared" si="10"/>
        <v>850693.03</v>
      </c>
      <c r="I106" s="313">
        <v>1701386.06</v>
      </c>
      <c r="J106" s="204">
        <v>7</v>
      </c>
      <c r="K106" s="321" t="s">
        <v>32</v>
      </c>
      <c r="L106" s="406">
        <v>181</v>
      </c>
      <c r="M106" s="407"/>
      <c r="N106" s="322">
        <v>0</v>
      </c>
      <c r="O106" s="347">
        <v>0</v>
      </c>
      <c r="P106" s="347">
        <f t="shared" si="9"/>
        <v>1701386.06</v>
      </c>
      <c r="Q106" s="325"/>
    </row>
    <row r="107" spans="1:17" ht="43.5" customHeight="1">
      <c r="A107" s="203" t="s">
        <v>29</v>
      </c>
      <c r="B107" s="344" t="s">
        <v>359</v>
      </c>
      <c r="C107" s="346" t="s">
        <v>391</v>
      </c>
      <c r="D107" s="204" t="s">
        <v>42</v>
      </c>
      <c r="E107" s="346">
        <v>2</v>
      </c>
      <c r="F107" s="204">
        <v>2020</v>
      </c>
      <c r="G107" s="204">
        <v>2021</v>
      </c>
      <c r="H107" s="347">
        <f t="shared" si="10"/>
        <v>970815.45</v>
      </c>
      <c r="I107" s="313">
        <v>1941630.9</v>
      </c>
      <c r="J107" s="204">
        <v>7</v>
      </c>
      <c r="K107" s="321" t="s">
        <v>32</v>
      </c>
      <c r="L107" s="406">
        <v>181</v>
      </c>
      <c r="M107" s="407"/>
      <c r="N107" s="322">
        <v>0</v>
      </c>
      <c r="O107" s="347">
        <v>0</v>
      </c>
      <c r="P107" s="347">
        <f t="shared" si="9"/>
        <v>1941630.9</v>
      </c>
      <c r="Q107" s="325"/>
    </row>
    <row r="108" spans="1:17" ht="41.25" customHeight="1">
      <c r="A108" s="203" t="s">
        <v>30</v>
      </c>
      <c r="B108" s="344" t="s">
        <v>360</v>
      </c>
      <c r="C108" s="346" t="s">
        <v>392</v>
      </c>
      <c r="D108" s="204" t="s">
        <v>42</v>
      </c>
      <c r="E108" s="346">
        <v>1</v>
      </c>
      <c r="F108" s="204">
        <v>2020</v>
      </c>
      <c r="G108" s="204">
        <v>2021</v>
      </c>
      <c r="H108" s="347">
        <f t="shared" si="10"/>
        <v>100536.26</v>
      </c>
      <c r="I108" s="313">
        <v>100536.26</v>
      </c>
      <c r="J108" s="204">
        <v>7</v>
      </c>
      <c r="K108" s="321" t="s">
        <v>32</v>
      </c>
      <c r="L108" s="406">
        <v>181</v>
      </c>
      <c r="M108" s="407"/>
      <c r="N108" s="322">
        <v>0</v>
      </c>
      <c r="O108" s="347">
        <v>0</v>
      </c>
      <c r="P108" s="347">
        <f t="shared" si="9"/>
        <v>100536.26</v>
      </c>
      <c r="Q108" s="325"/>
    </row>
    <row r="109" spans="1:17" ht="33.75">
      <c r="A109" s="203" t="s">
        <v>315</v>
      </c>
      <c r="B109" s="344" t="s">
        <v>361</v>
      </c>
      <c r="C109" s="346"/>
      <c r="D109" s="204" t="s">
        <v>42</v>
      </c>
      <c r="E109" s="346">
        <v>2</v>
      </c>
      <c r="F109" s="204">
        <v>2020</v>
      </c>
      <c r="G109" s="204">
        <v>2021</v>
      </c>
      <c r="H109" s="347">
        <f t="shared" si="10"/>
        <v>27143.8</v>
      </c>
      <c r="I109" s="313">
        <v>54287.6</v>
      </c>
      <c r="J109" s="204">
        <v>7</v>
      </c>
      <c r="K109" s="321" t="s">
        <v>32</v>
      </c>
      <c r="L109" s="406">
        <v>181</v>
      </c>
      <c r="M109" s="407"/>
      <c r="N109" s="322">
        <v>0</v>
      </c>
      <c r="O109" s="347">
        <v>0</v>
      </c>
      <c r="P109" s="347">
        <f t="shared" si="9"/>
        <v>54287.6</v>
      </c>
      <c r="Q109" s="325"/>
    </row>
    <row r="110" spans="1:17" ht="72" customHeight="1">
      <c r="A110" s="203" t="s">
        <v>316</v>
      </c>
      <c r="B110" s="344" t="s">
        <v>362</v>
      </c>
      <c r="C110" s="346" t="s">
        <v>393</v>
      </c>
      <c r="D110" s="204" t="s">
        <v>42</v>
      </c>
      <c r="E110" s="346">
        <v>2</v>
      </c>
      <c r="F110" s="204">
        <v>2020</v>
      </c>
      <c r="G110" s="204">
        <v>2021</v>
      </c>
      <c r="H110" s="347">
        <f t="shared" si="10"/>
        <v>39211.15</v>
      </c>
      <c r="I110" s="313">
        <v>78422.3</v>
      </c>
      <c r="J110" s="204">
        <v>7</v>
      </c>
      <c r="K110" s="321" t="s">
        <v>32</v>
      </c>
      <c r="L110" s="406">
        <v>181</v>
      </c>
      <c r="M110" s="407"/>
      <c r="N110" s="322">
        <v>0</v>
      </c>
      <c r="O110" s="347">
        <v>0</v>
      </c>
      <c r="P110" s="347">
        <f t="shared" si="9"/>
        <v>78422.3</v>
      </c>
      <c r="Q110" s="325"/>
    </row>
    <row r="111" spans="1:17" ht="66">
      <c r="A111" s="203" t="s">
        <v>317</v>
      </c>
      <c r="B111" s="344" t="s">
        <v>363</v>
      </c>
      <c r="C111" s="346" t="s">
        <v>394</v>
      </c>
      <c r="D111" s="204" t="s">
        <v>42</v>
      </c>
      <c r="E111" s="346">
        <v>2</v>
      </c>
      <c r="F111" s="204"/>
      <c r="G111" s="204">
        <v>2021</v>
      </c>
      <c r="H111" s="347">
        <f t="shared" si="10"/>
        <v>1371386.97</v>
      </c>
      <c r="I111" s="313">
        <v>2742773.94</v>
      </c>
      <c r="J111" s="204">
        <v>7</v>
      </c>
      <c r="K111" s="321" t="s">
        <v>32</v>
      </c>
      <c r="L111" s="406">
        <v>181</v>
      </c>
      <c r="M111" s="407"/>
      <c r="N111" s="322">
        <v>0</v>
      </c>
      <c r="O111" s="347">
        <v>0</v>
      </c>
      <c r="P111" s="347">
        <f t="shared" si="9"/>
        <v>2742773.94</v>
      </c>
      <c r="Q111" s="325"/>
    </row>
    <row r="112" spans="1:17" ht="66">
      <c r="A112" s="203" t="s">
        <v>318</v>
      </c>
      <c r="B112" s="344" t="s">
        <v>364</v>
      </c>
      <c r="C112" s="346"/>
      <c r="D112" s="204" t="s">
        <v>42</v>
      </c>
      <c r="E112" s="346">
        <v>2</v>
      </c>
      <c r="F112" s="204"/>
      <c r="G112" s="204">
        <v>2021</v>
      </c>
      <c r="H112" s="347">
        <f t="shared" si="10"/>
        <v>443690.84</v>
      </c>
      <c r="I112" s="313">
        <v>887381.68</v>
      </c>
      <c r="J112" s="204">
        <v>7</v>
      </c>
      <c r="K112" s="321" t="s">
        <v>32</v>
      </c>
      <c r="L112" s="406">
        <v>181</v>
      </c>
      <c r="M112" s="407"/>
      <c r="N112" s="322">
        <v>0</v>
      </c>
      <c r="O112" s="347">
        <v>0</v>
      </c>
      <c r="P112" s="347">
        <f t="shared" si="9"/>
        <v>887381.68</v>
      </c>
      <c r="Q112" s="325"/>
    </row>
    <row r="113" spans="1:17" ht="33.75">
      <c r="A113" s="203" t="s">
        <v>319</v>
      </c>
      <c r="B113" s="344" t="s">
        <v>365</v>
      </c>
      <c r="C113" s="346"/>
      <c r="D113" s="204" t="s">
        <v>42</v>
      </c>
      <c r="E113" s="346">
        <v>1</v>
      </c>
      <c r="F113" s="204"/>
      <c r="G113" s="204">
        <v>2021</v>
      </c>
      <c r="H113" s="347">
        <f t="shared" si="10"/>
        <v>193278.05</v>
      </c>
      <c r="I113" s="313">
        <v>193278.05</v>
      </c>
      <c r="J113" s="204">
        <v>7</v>
      </c>
      <c r="K113" s="321" t="s">
        <v>32</v>
      </c>
      <c r="L113" s="406">
        <v>181</v>
      </c>
      <c r="M113" s="407"/>
      <c r="N113" s="322">
        <v>0</v>
      </c>
      <c r="O113" s="347">
        <v>0</v>
      </c>
      <c r="P113" s="347">
        <f t="shared" si="9"/>
        <v>193278.05</v>
      </c>
      <c r="Q113" s="325"/>
    </row>
    <row r="114" spans="1:17" ht="72" customHeight="1">
      <c r="A114" s="203" t="s">
        <v>320</v>
      </c>
      <c r="B114" s="344" t="s">
        <v>366</v>
      </c>
      <c r="C114" s="346"/>
      <c r="D114" s="204" t="s">
        <v>42</v>
      </c>
      <c r="E114" s="346">
        <v>1</v>
      </c>
      <c r="F114" s="204"/>
      <c r="G114" s="204">
        <v>2021</v>
      </c>
      <c r="H114" s="347">
        <f t="shared" si="10"/>
        <v>274871.5</v>
      </c>
      <c r="I114" s="313">
        <v>274871.5</v>
      </c>
      <c r="J114" s="204">
        <v>7</v>
      </c>
      <c r="K114" s="321" t="s">
        <v>32</v>
      </c>
      <c r="L114" s="406">
        <v>181</v>
      </c>
      <c r="M114" s="407"/>
      <c r="N114" s="322">
        <v>0</v>
      </c>
      <c r="O114" s="347">
        <v>0</v>
      </c>
      <c r="P114" s="347">
        <f t="shared" si="9"/>
        <v>274871.5</v>
      </c>
      <c r="Q114" s="325"/>
    </row>
    <row r="115" spans="1:17" ht="39.75" customHeight="1">
      <c r="A115" s="203" t="s">
        <v>321</v>
      </c>
      <c r="B115" s="344" t="s">
        <v>367</v>
      </c>
      <c r="C115" s="346" t="s">
        <v>395</v>
      </c>
      <c r="D115" s="204" t="s">
        <v>42</v>
      </c>
      <c r="E115" s="346">
        <v>1</v>
      </c>
      <c r="F115" s="204"/>
      <c r="G115" s="204">
        <v>2021</v>
      </c>
      <c r="H115" s="347">
        <f t="shared" si="10"/>
        <v>443055.21</v>
      </c>
      <c r="I115" s="313">
        <v>443055.21</v>
      </c>
      <c r="J115" s="204">
        <v>7</v>
      </c>
      <c r="K115" s="321" t="s">
        <v>32</v>
      </c>
      <c r="L115" s="406">
        <v>181</v>
      </c>
      <c r="M115" s="407"/>
      <c r="N115" s="322">
        <v>0</v>
      </c>
      <c r="O115" s="347">
        <v>0</v>
      </c>
      <c r="P115" s="347">
        <f t="shared" si="9"/>
        <v>443055.21</v>
      </c>
      <c r="Q115" s="325"/>
    </row>
    <row r="116" spans="1:17" ht="66">
      <c r="A116" s="203" t="s">
        <v>322</v>
      </c>
      <c r="B116" s="344" t="s">
        <v>368</v>
      </c>
      <c r="C116" s="346"/>
      <c r="D116" s="204" t="s">
        <v>42</v>
      </c>
      <c r="E116" s="346">
        <v>1</v>
      </c>
      <c r="F116" s="204"/>
      <c r="G116" s="204">
        <v>2021</v>
      </c>
      <c r="H116" s="347">
        <f t="shared" si="10"/>
        <v>107633.91</v>
      </c>
      <c r="I116" s="313">
        <v>107633.91</v>
      </c>
      <c r="J116" s="204">
        <v>7</v>
      </c>
      <c r="K116" s="321" t="s">
        <v>32</v>
      </c>
      <c r="L116" s="406">
        <v>181</v>
      </c>
      <c r="M116" s="407"/>
      <c r="N116" s="322">
        <v>0</v>
      </c>
      <c r="O116" s="347">
        <v>0</v>
      </c>
      <c r="P116" s="347">
        <f t="shared" si="9"/>
        <v>107633.91</v>
      </c>
      <c r="Q116" s="325"/>
    </row>
    <row r="117" spans="1:17" ht="39.75" customHeight="1">
      <c r="A117" s="203" t="s">
        <v>323</v>
      </c>
      <c r="B117" s="344" t="s">
        <v>369</v>
      </c>
      <c r="C117" s="346" t="s">
        <v>396</v>
      </c>
      <c r="D117" s="204" t="s">
        <v>42</v>
      </c>
      <c r="E117" s="346">
        <v>2</v>
      </c>
      <c r="F117" s="204"/>
      <c r="G117" s="204">
        <v>2021</v>
      </c>
      <c r="H117" s="347">
        <f t="shared" si="10"/>
        <v>15184.48</v>
      </c>
      <c r="I117" s="313">
        <v>30368.959999999999</v>
      </c>
      <c r="J117" s="204">
        <v>7</v>
      </c>
      <c r="K117" s="321" t="s">
        <v>32</v>
      </c>
      <c r="L117" s="406">
        <v>181</v>
      </c>
      <c r="M117" s="407"/>
      <c r="N117" s="322">
        <v>0</v>
      </c>
      <c r="O117" s="347">
        <v>0</v>
      </c>
      <c r="P117" s="347">
        <f t="shared" si="9"/>
        <v>30368.959999999999</v>
      </c>
      <c r="Q117" s="325"/>
    </row>
    <row r="118" spans="1:17" ht="33.75">
      <c r="A118" s="203" t="s">
        <v>324</v>
      </c>
      <c r="B118" s="344" t="s">
        <v>370</v>
      </c>
      <c r="C118" s="346" t="s">
        <v>397</v>
      </c>
      <c r="D118" s="204" t="s">
        <v>42</v>
      </c>
      <c r="E118" s="346">
        <v>2</v>
      </c>
      <c r="F118" s="204"/>
      <c r="G118" s="204">
        <v>2021</v>
      </c>
      <c r="H118" s="347">
        <f t="shared" si="10"/>
        <v>14582.65</v>
      </c>
      <c r="I118" s="313">
        <v>29165.3</v>
      </c>
      <c r="J118" s="204">
        <v>7</v>
      </c>
      <c r="K118" s="321" t="s">
        <v>32</v>
      </c>
      <c r="L118" s="406">
        <v>181</v>
      </c>
      <c r="M118" s="407"/>
      <c r="N118" s="322">
        <v>0</v>
      </c>
      <c r="O118" s="347">
        <v>0</v>
      </c>
      <c r="P118" s="347">
        <f t="shared" si="9"/>
        <v>29165.3</v>
      </c>
      <c r="Q118" s="325"/>
    </row>
    <row r="119" spans="1:17" ht="33.75">
      <c r="A119" s="203" t="s">
        <v>325</v>
      </c>
      <c r="B119" s="344" t="s">
        <v>371</v>
      </c>
      <c r="C119" s="346" t="s">
        <v>398</v>
      </c>
      <c r="D119" s="204" t="s">
        <v>42</v>
      </c>
      <c r="E119" s="346">
        <v>2</v>
      </c>
      <c r="F119" s="204"/>
      <c r="G119" s="204">
        <v>2021</v>
      </c>
      <c r="H119" s="347">
        <f t="shared" si="10"/>
        <v>15508.53</v>
      </c>
      <c r="I119" s="313">
        <v>31017.06</v>
      </c>
      <c r="J119" s="204">
        <v>7</v>
      </c>
      <c r="K119" s="321" t="s">
        <v>32</v>
      </c>
      <c r="L119" s="406">
        <v>181</v>
      </c>
      <c r="M119" s="407"/>
      <c r="N119" s="322">
        <v>0</v>
      </c>
      <c r="O119" s="347">
        <v>0</v>
      </c>
      <c r="P119" s="347">
        <f t="shared" si="9"/>
        <v>31017.06</v>
      </c>
      <c r="Q119" s="325"/>
    </row>
    <row r="120" spans="1:17" ht="37.5" customHeight="1">
      <c r="A120" s="203" t="s">
        <v>326</v>
      </c>
      <c r="B120" s="344" t="s">
        <v>372</v>
      </c>
      <c r="C120" s="346" t="s">
        <v>399</v>
      </c>
      <c r="D120" s="204" t="s">
        <v>42</v>
      </c>
      <c r="E120" s="346">
        <v>4</v>
      </c>
      <c r="F120" s="204"/>
      <c r="G120" s="204">
        <v>2021</v>
      </c>
      <c r="H120" s="347">
        <f t="shared" si="10"/>
        <v>6944.11</v>
      </c>
      <c r="I120" s="313">
        <v>27776.44</v>
      </c>
      <c r="J120" s="204">
        <v>7</v>
      </c>
      <c r="K120" s="321" t="s">
        <v>32</v>
      </c>
      <c r="L120" s="406">
        <v>181</v>
      </c>
      <c r="M120" s="407"/>
      <c r="N120" s="322">
        <v>0</v>
      </c>
      <c r="O120" s="347">
        <v>0</v>
      </c>
      <c r="P120" s="347">
        <f t="shared" si="9"/>
        <v>27776.44</v>
      </c>
      <c r="Q120" s="325"/>
    </row>
    <row r="121" spans="1:17" ht="37.5" customHeight="1">
      <c r="A121" s="203" t="s">
        <v>327</v>
      </c>
      <c r="B121" s="344" t="s">
        <v>373</v>
      </c>
      <c r="C121" s="346" t="s">
        <v>400</v>
      </c>
      <c r="D121" s="204" t="s">
        <v>42</v>
      </c>
      <c r="E121" s="346">
        <v>4</v>
      </c>
      <c r="F121" s="204"/>
      <c r="G121" s="204">
        <v>2021</v>
      </c>
      <c r="H121" s="347">
        <f t="shared" si="10"/>
        <v>5092.37</v>
      </c>
      <c r="I121" s="313">
        <v>20369.48</v>
      </c>
      <c r="J121" s="204">
        <v>7</v>
      </c>
      <c r="K121" s="321" t="s">
        <v>32</v>
      </c>
      <c r="L121" s="406">
        <v>181</v>
      </c>
      <c r="M121" s="407"/>
      <c r="N121" s="322">
        <v>0</v>
      </c>
      <c r="O121" s="347">
        <v>0</v>
      </c>
      <c r="P121" s="347">
        <f t="shared" si="9"/>
        <v>20369.48</v>
      </c>
      <c r="Q121" s="325"/>
    </row>
    <row r="122" spans="1:17" ht="66">
      <c r="A122" s="203" t="s">
        <v>328</v>
      </c>
      <c r="B122" s="344" t="s">
        <v>374</v>
      </c>
      <c r="C122" s="346" t="s">
        <v>401</v>
      </c>
      <c r="D122" s="204" t="s">
        <v>42</v>
      </c>
      <c r="E122" s="346">
        <v>2</v>
      </c>
      <c r="F122" s="204"/>
      <c r="G122" s="204">
        <v>2021</v>
      </c>
      <c r="H122" s="347">
        <f t="shared" si="10"/>
        <v>4707.87</v>
      </c>
      <c r="I122" s="313">
        <v>9415.74</v>
      </c>
      <c r="J122" s="204">
        <v>7</v>
      </c>
      <c r="K122" s="321" t="s">
        <v>32</v>
      </c>
      <c r="L122" s="406">
        <v>181</v>
      </c>
      <c r="M122" s="407"/>
      <c r="N122" s="322">
        <v>0</v>
      </c>
      <c r="O122" s="347">
        <v>0</v>
      </c>
      <c r="P122" s="347">
        <f t="shared" si="9"/>
        <v>9415.74</v>
      </c>
      <c r="Q122" s="325"/>
    </row>
    <row r="123" spans="1:17" ht="66">
      <c r="A123" s="203" t="s">
        <v>329</v>
      </c>
      <c r="B123" s="344" t="s">
        <v>375</v>
      </c>
      <c r="C123" s="346" t="s">
        <v>402</v>
      </c>
      <c r="D123" s="204" t="s">
        <v>42</v>
      </c>
      <c r="E123" s="346">
        <v>2</v>
      </c>
      <c r="F123" s="204"/>
      <c r="G123" s="204">
        <v>2021</v>
      </c>
      <c r="H123" s="347">
        <f t="shared" si="10"/>
        <v>4707.87</v>
      </c>
      <c r="I123" s="313">
        <v>9415.74</v>
      </c>
      <c r="J123" s="204">
        <v>7</v>
      </c>
      <c r="K123" s="321" t="s">
        <v>32</v>
      </c>
      <c r="L123" s="406">
        <v>181</v>
      </c>
      <c r="M123" s="407"/>
      <c r="N123" s="322">
        <v>0</v>
      </c>
      <c r="O123" s="347">
        <v>0</v>
      </c>
      <c r="P123" s="347">
        <f t="shared" si="9"/>
        <v>9415.74</v>
      </c>
      <c r="Q123" s="325"/>
    </row>
    <row r="124" spans="1:17" ht="66">
      <c r="A124" s="203" t="s">
        <v>330</v>
      </c>
      <c r="B124" s="344" t="s">
        <v>376</v>
      </c>
      <c r="C124" s="346" t="s">
        <v>403</v>
      </c>
      <c r="D124" s="204" t="s">
        <v>42</v>
      </c>
      <c r="E124" s="346">
        <v>1</v>
      </c>
      <c r="F124" s="204"/>
      <c r="G124" s="204">
        <v>2021</v>
      </c>
      <c r="H124" s="347">
        <f t="shared" si="10"/>
        <v>68656.56</v>
      </c>
      <c r="I124" s="313">
        <v>68656.56</v>
      </c>
      <c r="J124" s="204">
        <v>7</v>
      </c>
      <c r="K124" s="321" t="s">
        <v>32</v>
      </c>
      <c r="L124" s="406">
        <v>181</v>
      </c>
      <c r="M124" s="407"/>
      <c r="N124" s="322">
        <v>0</v>
      </c>
      <c r="O124" s="347">
        <v>0</v>
      </c>
      <c r="P124" s="347">
        <f t="shared" si="9"/>
        <v>68656.56</v>
      </c>
      <c r="Q124" s="325"/>
    </row>
    <row r="125" spans="1:17" ht="33.75">
      <c r="A125" s="203" t="s">
        <v>331</v>
      </c>
      <c r="B125" s="344" t="s">
        <v>377</v>
      </c>
      <c r="C125" s="346" t="s">
        <v>404</v>
      </c>
      <c r="D125" s="204" t="s">
        <v>42</v>
      </c>
      <c r="E125" s="346">
        <v>2</v>
      </c>
      <c r="F125" s="204"/>
      <c r="G125" s="204">
        <v>2021</v>
      </c>
      <c r="H125" s="347">
        <f t="shared" si="10"/>
        <v>28443.439999999999</v>
      </c>
      <c r="I125" s="313">
        <v>56886.879999999997</v>
      </c>
      <c r="J125" s="204">
        <v>7</v>
      </c>
      <c r="K125" s="321" t="s">
        <v>32</v>
      </c>
      <c r="L125" s="406">
        <v>181</v>
      </c>
      <c r="M125" s="407"/>
      <c r="N125" s="322">
        <v>0</v>
      </c>
      <c r="O125" s="347">
        <v>0</v>
      </c>
      <c r="P125" s="347">
        <f t="shared" si="9"/>
        <v>56886.879999999997</v>
      </c>
      <c r="Q125" s="325"/>
    </row>
    <row r="126" spans="1:17" ht="66">
      <c r="A126" s="203" t="s">
        <v>332</v>
      </c>
      <c r="B126" s="344" t="s">
        <v>378</v>
      </c>
      <c r="C126" s="346" t="s">
        <v>405</v>
      </c>
      <c r="D126" s="204" t="s">
        <v>42</v>
      </c>
      <c r="E126" s="346">
        <v>1</v>
      </c>
      <c r="F126" s="204"/>
      <c r="G126" s="204">
        <v>2021</v>
      </c>
      <c r="H126" s="347">
        <f t="shared" si="10"/>
        <v>88272.76</v>
      </c>
      <c r="I126" s="313">
        <v>88272.76</v>
      </c>
      <c r="J126" s="204">
        <v>7</v>
      </c>
      <c r="K126" s="321" t="s">
        <v>32</v>
      </c>
      <c r="L126" s="406">
        <v>181</v>
      </c>
      <c r="M126" s="407"/>
      <c r="N126" s="322">
        <v>0</v>
      </c>
      <c r="O126" s="347">
        <v>0</v>
      </c>
      <c r="P126" s="347">
        <f t="shared" si="9"/>
        <v>88272.76</v>
      </c>
      <c r="Q126" s="325"/>
    </row>
    <row r="127" spans="1:17" ht="66">
      <c r="A127" s="203" t="s">
        <v>333</v>
      </c>
      <c r="B127" s="344" t="s">
        <v>379</v>
      </c>
      <c r="C127" s="346" t="s">
        <v>406</v>
      </c>
      <c r="D127" s="204" t="s">
        <v>42</v>
      </c>
      <c r="E127" s="346">
        <v>1</v>
      </c>
      <c r="F127" s="204"/>
      <c r="G127" s="204">
        <v>2021</v>
      </c>
      <c r="H127" s="347">
        <f t="shared" si="10"/>
        <v>162814.14000000001</v>
      </c>
      <c r="I127" s="313">
        <v>162814.14000000001</v>
      </c>
      <c r="J127" s="204">
        <v>7</v>
      </c>
      <c r="K127" s="321" t="s">
        <v>32</v>
      </c>
      <c r="L127" s="406">
        <v>181</v>
      </c>
      <c r="M127" s="407"/>
      <c r="N127" s="322">
        <v>0</v>
      </c>
      <c r="O127" s="347">
        <v>0</v>
      </c>
      <c r="P127" s="347">
        <f t="shared" si="9"/>
        <v>162814.14000000001</v>
      </c>
      <c r="Q127" s="325"/>
    </row>
    <row r="128" spans="1:17" ht="33.75">
      <c r="A128" s="203" t="s">
        <v>334</v>
      </c>
      <c r="B128" s="344" t="s">
        <v>380</v>
      </c>
      <c r="C128" s="346" t="s">
        <v>407</v>
      </c>
      <c r="D128" s="204" t="s">
        <v>42</v>
      </c>
      <c r="E128" s="346">
        <v>1</v>
      </c>
      <c r="F128" s="204"/>
      <c r="G128" s="204">
        <v>2021</v>
      </c>
      <c r="H128" s="347">
        <f t="shared" si="10"/>
        <v>22166.27</v>
      </c>
      <c r="I128" s="313">
        <v>22166.27</v>
      </c>
      <c r="J128" s="204">
        <v>7</v>
      </c>
      <c r="K128" s="321" t="s">
        <v>32</v>
      </c>
      <c r="L128" s="406">
        <v>181</v>
      </c>
      <c r="M128" s="407"/>
      <c r="N128" s="322">
        <v>0</v>
      </c>
      <c r="O128" s="347">
        <v>0</v>
      </c>
      <c r="P128" s="347">
        <f t="shared" si="9"/>
        <v>22166.27</v>
      </c>
      <c r="Q128" s="325"/>
    </row>
    <row r="129" spans="1:29" ht="66">
      <c r="A129" s="203" t="s">
        <v>335</v>
      </c>
      <c r="B129" s="344" t="s">
        <v>381</v>
      </c>
      <c r="C129" s="346" t="s">
        <v>408</v>
      </c>
      <c r="D129" s="204" t="s">
        <v>42</v>
      </c>
      <c r="E129" s="346">
        <v>1</v>
      </c>
      <c r="F129" s="204"/>
      <c r="G129" s="204">
        <v>2021</v>
      </c>
      <c r="H129" s="347">
        <f t="shared" si="10"/>
        <v>98080.79</v>
      </c>
      <c r="I129" s="313">
        <v>98080.79</v>
      </c>
      <c r="J129" s="204">
        <v>7</v>
      </c>
      <c r="K129" s="321" t="s">
        <v>32</v>
      </c>
      <c r="L129" s="406">
        <v>181</v>
      </c>
      <c r="M129" s="407"/>
      <c r="N129" s="322">
        <v>0</v>
      </c>
      <c r="O129" s="347">
        <v>0</v>
      </c>
      <c r="P129" s="347">
        <f t="shared" si="9"/>
        <v>98080.79</v>
      </c>
      <c r="Q129" s="325"/>
    </row>
    <row r="130" spans="1:29" ht="33.75">
      <c r="A130" s="203" t="s">
        <v>336</v>
      </c>
      <c r="B130" s="344" t="s">
        <v>382</v>
      </c>
      <c r="C130" s="346"/>
      <c r="D130" s="204" t="s">
        <v>42</v>
      </c>
      <c r="E130" s="346">
        <v>1</v>
      </c>
      <c r="F130" s="204"/>
      <c r="G130" s="204">
        <v>2021</v>
      </c>
      <c r="H130" s="347">
        <f t="shared" si="10"/>
        <v>53361.19</v>
      </c>
      <c r="I130" s="313">
        <v>53361.19</v>
      </c>
      <c r="J130" s="204">
        <v>7</v>
      </c>
      <c r="K130" s="321" t="s">
        <v>32</v>
      </c>
      <c r="L130" s="406">
        <v>181</v>
      </c>
      <c r="M130" s="407"/>
      <c r="N130" s="322">
        <v>0</v>
      </c>
      <c r="O130" s="347">
        <v>0</v>
      </c>
      <c r="P130" s="347">
        <f t="shared" si="9"/>
        <v>53361.19</v>
      </c>
      <c r="Q130" s="325"/>
    </row>
    <row r="131" spans="1:29" ht="33.75">
      <c r="A131" s="203" t="s">
        <v>337</v>
      </c>
      <c r="B131" s="344" t="s">
        <v>383</v>
      </c>
      <c r="C131" s="346" t="s">
        <v>409</v>
      </c>
      <c r="D131" s="204" t="s">
        <v>42</v>
      </c>
      <c r="E131" s="346">
        <v>2</v>
      </c>
      <c r="F131" s="204"/>
      <c r="G131" s="204">
        <v>2021</v>
      </c>
      <c r="H131" s="347">
        <f t="shared" si="10"/>
        <v>23539.42</v>
      </c>
      <c r="I131" s="313">
        <v>47078.84</v>
      </c>
      <c r="J131" s="204">
        <v>7</v>
      </c>
      <c r="K131" s="321" t="s">
        <v>32</v>
      </c>
      <c r="L131" s="406">
        <v>181</v>
      </c>
      <c r="M131" s="407"/>
      <c r="N131" s="322">
        <v>0</v>
      </c>
      <c r="O131" s="347">
        <v>0</v>
      </c>
      <c r="P131" s="347">
        <f t="shared" si="9"/>
        <v>47078.84</v>
      </c>
      <c r="Q131" s="325"/>
    </row>
    <row r="132" spans="1:29" ht="33.75">
      <c r="A132" s="203" t="s">
        <v>338</v>
      </c>
      <c r="B132" s="344" t="s">
        <v>384</v>
      </c>
      <c r="C132" s="346" t="s">
        <v>410</v>
      </c>
      <c r="D132" s="204" t="s">
        <v>42</v>
      </c>
      <c r="E132" s="346">
        <v>2</v>
      </c>
      <c r="F132" s="204"/>
      <c r="G132" s="204">
        <v>2021</v>
      </c>
      <c r="H132" s="347">
        <f t="shared" si="10"/>
        <v>7454.12</v>
      </c>
      <c r="I132" s="313">
        <v>14908.24</v>
      </c>
      <c r="J132" s="204">
        <v>7</v>
      </c>
      <c r="K132" s="321" t="s">
        <v>32</v>
      </c>
      <c r="L132" s="406">
        <v>181</v>
      </c>
      <c r="M132" s="407"/>
      <c r="N132" s="322">
        <v>0</v>
      </c>
      <c r="O132" s="347">
        <v>0</v>
      </c>
      <c r="P132" s="347">
        <f t="shared" si="9"/>
        <v>14908.24</v>
      </c>
      <c r="Q132" s="325"/>
    </row>
    <row r="133" spans="1:29" ht="33.75">
      <c r="A133" s="203" t="s">
        <v>339</v>
      </c>
      <c r="B133" s="344" t="s">
        <v>385</v>
      </c>
      <c r="C133" s="346" t="s">
        <v>411</v>
      </c>
      <c r="D133" s="204" t="s">
        <v>42</v>
      </c>
      <c r="E133" s="346">
        <v>1</v>
      </c>
      <c r="F133" s="204"/>
      <c r="G133" s="204">
        <v>2021</v>
      </c>
      <c r="H133" s="347">
        <f t="shared" si="10"/>
        <v>104161.82</v>
      </c>
      <c r="I133" s="313">
        <v>104161.82</v>
      </c>
      <c r="J133" s="204">
        <v>7</v>
      </c>
      <c r="K133" s="321" t="s">
        <v>32</v>
      </c>
      <c r="L133" s="406">
        <v>181</v>
      </c>
      <c r="M133" s="407"/>
      <c r="N133" s="322">
        <v>0</v>
      </c>
      <c r="O133" s="347">
        <v>0</v>
      </c>
      <c r="P133" s="347">
        <f t="shared" si="9"/>
        <v>104161.82</v>
      </c>
      <c r="Q133" s="325"/>
    </row>
    <row r="134" spans="1:29" ht="35.25" customHeight="1">
      <c r="A134" s="461" t="s">
        <v>414</v>
      </c>
      <c r="B134" s="461"/>
      <c r="C134" s="461"/>
      <c r="D134" s="461"/>
      <c r="E134" s="462"/>
      <c r="F134" s="462"/>
      <c r="G134" s="462"/>
      <c r="H134" s="462"/>
      <c r="I134" s="330">
        <f>I133+I132+I131+I130+I129+I128+I127+I126+I125+I124+I123+I122+I121+I120+I119+I118+I117+I116+I115+I114+I113+I112+I111+I110+I109+I108+I107+I106+I105+I104+I103+I102+I101+I100+I99+I98+I97+I96+I95+I94+I93+I92+I91+I90+I89+I88+I87</f>
        <v>27806997.090000004</v>
      </c>
      <c r="J134" s="463"/>
      <c r="K134" s="464"/>
      <c r="L134" s="464"/>
      <c r="M134" s="464"/>
      <c r="N134" s="464"/>
      <c r="O134" s="464"/>
      <c r="P134" s="353">
        <f>P133+P132+P131+P130+P129+P128+P127+P126+P125+P124+P123+P122+P121+P120+P119+P118+P117+P116+P115+P114+P113+P112+P111+P110+P109+P108+P107+P106+P105+P104+P103+P102+P101+P100+P99+P98+P97+P96+P95+P94+P93+P92+P91+P90+P89+P88+P87</f>
        <v>27806997.090000004</v>
      </c>
      <c r="Q134" s="325"/>
    </row>
    <row r="135" spans="1:29" ht="33.75">
      <c r="A135" s="461" t="s">
        <v>171</v>
      </c>
      <c r="B135" s="461"/>
      <c r="C135" s="461"/>
      <c r="D135" s="461"/>
      <c r="E135" s="462"/>
      <c r="F135" s="462"/>
      <c r="G135" s="462"/>
      <c r="H135" s="462"/>
      <c r="I135" s="330">
        <f>I134+I85+I81+I69+I49+I39+I27</f>
        <v>53931219.310000002</v>
      </c>
      <c r="J135" s="463"/>
      <c r="K135" s="464"/>
      <c r="L135" s="464"/>
      <c r="M135" s="464"/>
      <c r="N135" s="464"/>
      <c r="O135" s="464"/>
      <c r="P135" s="350">
        <f>P134+P85+P81+P69+P49+P39+P27</f>
        <v>53931219.310000002</v>
      </c>
      <c r="Q135" s="327"/>
      <c r="R135" s="45"/>
      <c r="S135" s="46"/>
      <c r="T135" s="46"/>
      <c r="V135" s="25"/>
    </row>
    <row r="136" spans="1:29" s="27" customFormat="1" ht="33">
      <c r="A136" s="425"/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324"/>
      <c r="R136" s="24"/>
      <c r="S136" s="26">
        <f>I136*Q136</f>
        <v>0</v>
      </c>
      <c r="T136" s="26">
        <f>R136*I136</f>
        <v>0</v>
      </c>
      <c r="V136" s="27" t="e">
        <f>#REF!/V14</f>
        <v>#REF!</v>
      </c>
      <c r="X136" s="38" t="e">
        <f>#REF!/1.23210201</f>
        <v>#REF!</v>
      </c>
      <c r="AB136" s="83"/>
      <c r="AC136" s="83"/>
    </row>
    <row r="137" spans="1:29" s="27" customFormat="1" ht="30.75" customHeight="1">
      <c r="A137" s="426" t="s">
        <v>13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341"/>
      <c r="N137" s="211"/>
      <c r="O137" s="212"/>
      <c r="P137" s="213"/>
      <c r="Q137" s="324"/>
      <c r="R137" s="24"/>
      <c r="S137" s="26"/>
      <c r="T137" s="26"/>
      <c r="X137" s="38"/>
      <c r="AB137" s="83"/>
      <c r="AC137" s="83"/>
    </row>
    <row r="138" spans="1:29" s="30" customFormat="1" ht="33">
      <c r="A138" s="214"/>
      <c r="B138" s="215"/>
      <c r="C138" s="215"/>
      <c r="D138" s="216"/>
      <c r="E138" s="216"/>
      <c r="F138" s="216"/>
      <c r="G138" s="216"/>
      <c r="H138" s="216"/>
      <c r="I138" s="338"/>
      <c r="J138" s="338"/>
      <c r="K138" s="338"/>
      <c r="L138" s="338"/>
      <c r="M138" s="338"/>
      <c r="N138" s="338"/>
      <c r="O138" s="338"/>
      <c r="P138" s="338"/>
      <c r="Q138" s="99"/>
      <c r="AB138" s="44"/>
      <c r="AC138" s="44"/>
    </row>
    <row r="139" spans="1:29" s="30" customFormat="1" ht="33">
      <c r="A139" s="214"/>
      <c r="B139" s="215"/>
      <c r="C139" s="215"/>
      <c r="D139" s="216"/>
      <c r="E139" s="216"/>
      <c r="F139" s="216"/>
      <c r="G139" s="216"/>
      <c r="H139" s="216"/>
      <c r="I139" s="338"/>
      <c r="J139" s="338"/>
      <c r="K139" s="338"/>
      <c r="L139" s="338"/>
      <c r="M139" s="338"/>
      <c r="N139" s="338"/>
      <c r="O139" s="338"/>
      <c r="P139" s="338"/>
      <c r="Q139" s="99"/>
      <c r="AB139" s="44"/>
      <c r="AC139" s="44"/>
    </row>
    <row r="140" spans="1:29" customFormat="1" ht="33.75">
      <c r="A140" s="176"/>
      <c r="B140" s="218" t="s">
        <v>47</v>
      </c>
      <c r="C140" s="219"/>
      <c r="D140" s="220"/>
      <c r="E140" s="220"/>
      <c r="F140" s="220"/>
      <c r="G140" s="220"/>
      <c r="H140" s="179"/>
      <c r="I140" s="427" t="s">
        <v>179</v>
      </c>
      <c r="J140" s="428"/>
      <c r="K140" s="221"/>
      <c r="L140" s="222"/>
      <c r="M140" s="222"/>
      <c r="N140" s="223"/>
      <c r="O140" s="223"/>
      <c r="P140" s="181"/>
      <c r="Q140" s="101"/>
    </row>
    <row r="141" spans="1:29" customFormat="1" ht="33.75">
      <c r="A141" s="176"/>
      <c r="B141" s="224" t="s">
        <v>52</v>
      </c>
      <c r="C141" s="335"/>
      <c r="D141" s="224"/>
      <c r="E141" s="430" t="s">
        <v>173</v>
      </c>
      <c r="F141" s="430"/>
      <c r="G141" s="226"/>
      <c r="H141" s="187"/>
      <c r="I141" s="429"/>
      <c r="J141" s="428"/>
      <c r="K141" s="431"/>
      <c r="L141" s="432"/>
      <c r="M141" s="227"/>
      <c r="N141" s="430" t="s">
        <v>178</v>
      </c>
      <c r="O141" s="430"/>
      <c r="P141" s="181"/>
      <c r="Q141" s="101"/>
    </row>
    <row r="142" spans="1:29" customFormat="1" ht="33.75">
      <c r="A142" s="176"/>
      <c r="B142" s="228" t="s">
        <v>51</v>
      </c>
      <c r="C142" s="336" t="s">
        <v>172</v>
      </c>
      <c r="D142" s="336"/>
      <c r="E142" s="398" t="s">
        <v>174</v>
      </c>
      <c r="F142" s="398"/>
      <c r="G142" s="226"/>
      <c r="H142" s="187"/>
      <c r="I142" s="230"/>
      <c r="J142" s="231" t="s">
        <v>177</v>
      </c>
      <c r="K142" s="445" t="s">
        <v>172</v>
      </c>
      <c r="L142" s="446"/>
      <c r="M142" s="232"/>
      <c r="N142" s="398" t="s">
        <v>174</v>
      </c>
      <c r="O142" s="398"/>
      <c r="P142" s="181"/>
      <c r="Q142" s="101"/>
    </row>
    <row r="143" spans="1:29" customFormat="1" ht="33.75">
      <c r="A143" s="233"/>
      <c r="B143" s="176"/>
      <c r="C143" s="176"/>
      <c r="D143" s="233"/>
      <c r="E143" s="233"/>
      <c r="F143" s="233"/>
      <c r="G143" s="179"/>
      <c r="H143" s="187"/>
      <c r="I143" s="230"/>
      <c r="J143" s="234"/>
      <c r="K143" s="234"/>
      <c r="L143" s="234"/>
      <c r="M143" s="235"/>
      <c r="N143" s="234"/>
      <c r="O143" s="236"/>
      <c r="P143" s="181"/>
      <c r="Q143" s="101"/>
    </row>
    <row r="144" spans="1:29" customFormat="1" ht="105" customHeight="1">
      <c r="A144" s="176"/>
      <c r="B144" s="237" t="s">
        <v>180</v>
      </c>
      <c r="C144" s="335"/>
      <c r="D144" s="178"/>
      <c r="E144" s="430" t="s">
        <v>175</v>
      </c>
      <c r="F144" s="430"/>
      <c r="G144" s="179"/>
      <c r="H144" s="187"/>
      <c r="I144" s="444" t="s">
        <v>181</v>
      </c>
      <c r="J144" s="428"/>
      <c r="K144" s="431"/>
      <c r="L144" s="432"/>
      <c r="M144" s="238"/>
      <c r="N144" s="430" t="s">
        <v>176</v>
      </c>
      <c r="O144" s="430"/>
      <c r="P144" s="181"/>
      <c r="Q144" s="101"/>
    </row>
    <row r="145" spans="1:29" customFormat="1" ht="32.25" customHeight="1">
      <c r="A145" s="178"/>
      <c r="B145" s="224"/>
      <c r="C145" s="336" t="s">
        <v>172</v>
      </c>
      <c r="D145" s="224"/>
      <c r="E145" s="398" t="s">
        <v>174</v>
      </c>
      <c r="F145" s="398"/>
      <c r="G145" s="226"/>
      <c r="H145" s="187"/>
      <c r="I145" s="239"/>
      <c r="J145" s="240"/>
      <c r="K145" s="445" t="s">
        <v>172</v>
      </c>
      <c r="L145" s="446"/>
      <c r="M145" s="227"/>
      <c r="N145" s="398" t="s">
        <v>174</v>
      </c>
      <c r="O145" s="398"/>
      <c r="P145" s="181"/>
      <c r="Q145" s="101"/>
    </row>
    <row r="146" spans="1:29" customFormat="1" ht="21.75" customHeight="1">
      <c r="A146" s="176"/>
      <c r="B146" s="176"/>
      <c r="C146" s="336"/>
      <c r="D146" s="336"/>
      <c r="E146" s="241"/>
      <c r="F146" s="176"/>
      <c r="G146" s="226"/>
      <c r="H146" s="187"/>
      <c r="I146" s="242"/>
      <c r="J146" s="242"/>
      <c r="K146" s="242"/>
      <c r="L146" s="49"/>
      <c r="M146" s="232"/>
      <c r="N146" s="49"/>
      <c r="O146" s="49"/>
      <c r="P146" s="181"/>
      <c r="Q146" s="101"/>
    </row>
    <row r="147" spans="1:29" s="30" customFormat="1" ht="33.75">
      <c r="A147" s="243"/>
      <c r="B147" s="180"/>
      <c r="C147" s="180"/>
      <c r="D147" s="180"/>
      <c r="E147" s="244"/>
      <c r="F147" s="440"/>
      <c r="G147" s="440"/>
      <c r="H147" s="440"/>
      <c r="I147" s="440"/>
      <c r="J147" s="339"/>
      <c r="K147" s="339"/>
      <c r="L147" s="339"/>
      <c r="M147" s="339"/>
      <c r="N147" s="339"/>
      <c r="O147" s="339"/>
      <c r="P147" s="339"/>
      <c r="Q147" s="99"/>
      <c r="AB147" s="44"/>
      <c r="AC147" s="44"/>
    </row>
    <row r="148" spans="1:29" ht="33.75">
      <c r="A148" s="214"/>
      <c r="B148" s="246"/>
      <c r="C148" s="246"/>
      <c r="D148" s="437"/>
      <c r="E148" s="437"/>
      <c r="F148" s="438"/>
      <c r="G148" s="438"/>
      <c r="H148" s="438"/>
      <c r="I148" s="337"/>
      <c r="J148" s="337"/>
      <c r="K148" s="337"/>
      <c r="L148" s="337"/>
      <c r="M148" s="337"/>
      <c r="N148" s="337"/>
      <c r="O148" s="248"/>
      <c r="P148" s="180"/>
      <c r="Q148" s="324">
        <f>O136-T143</f>
        <v>0</v>
      </c>
      <c r="R148" s="29"/>
      <c r="S148" s="27"/>
    </row>
    <row r="149" spans="1:29" ht="33">
      <c r="A149" s="214"/>
      <c r="B149" s="249"/>
      <c r="C149" s="338"/>
      <c r="D149" s="338"/>
      <c r="E149" s="250"/>
      <c r="F149" s="340"/>
      <c r="G149" s="340"/>
      <c r="H149" s="441"/>
      <c r="I149" s="441"/>
      <c r="J149" s="340"/>
      <c r="K149" s="340"/>
      <c r="L149" s="340"/>
      <c r="M149" s="340"/>
      <c r="N149" s="340"/>
      <c r="O149" s="340"/>
      <c r="P149" s="340"/>
      <c r="R149" s="29"/>
      <c r="S149" s="34"/>
    </row>
    <row r="150" spans="1:29" ht="33">
      <c r="A150" s="252"/>
      <c r="B150" s="253" t="s">
        <v>619</v>
      </c>
      <c r="C150" s="254"/>
      <c r="D150" s="255"/>
      <c r="E150" s="256"/>
      <c r="F150" s="340"/>
      <c r="G150" s="340"/>
      <c r="H150" s="442"/>
      <c r="I150" s="442"/>
      <c r="J150" s="442"/>
      <c r="K150" s="442"/>
      <c r="L150" s="442"/>
      <c r="M150" s="442"/>
      <c r="N150" s="442"/>
      <c r="O150" s="442"/>
      <c r="P150" s="442"/>
    </row>
    <row r="151" spans="1:29" ht="33">
      <c r="A151" s="257"/>
      <c r="B151" s="443"/>
      <c r="C151" s="443"/>
      <c r="D151" s="443"/>
      <c r="E151" s="256"/>
      <c r="F151" s="438"/>
      <c r="G151" s="438"/>
      <c r="H151" s="438"/>
      <c r="I151" s="438"/>
      <c r="J151" s="337"/>
      <c r="K151" s="337"/>
      <c r="L151" s="337"/>
      <c r="M151" s="337"/>
      <c r="N151" s="337"/>
      <c r="O151" s="337"/>
      <c r="P151" s="337"/>
    </row>
    <row r="152" spans="1:29" ht="33.75">
      <c r="A152" s="258"/>
      <c r="B152" s="246"/>
      <c r="C152" s="246"/>
      <c r="D152" s="437"/>
      <c r="E152" s="437"/>
      <c r="F152" s="438"/>
      <c r="G152" s="438"/>
      <c r="H152" s="438"/>
      <c r="I152" s="337"/>
      <c r="J152" s="337"/>
      <c r="K152" s="337"/>
      <c r="L152" s="337"/>
      <c r="M152" s="337"/>
      <c r="N152" s="337"/>
      <c r="O152" s="248"/>
      <c r="P152" s="180"/>
    </row>
    <row r="153" spans="1:29" ht="33">
      <c r="A153" s="214"/>
      <c r="B153" s="215"/>
      <c r="C153" s="215"/>
      <c r="D153" s="216"/>
      <c r="E153" s="259"/>
      <c r="F153" s="216"/>
      <c r="G153" s="216"/>
      <c r="H153" s="260"/>
      <c r="I153" s="260"/>
      <c r="J153" s="260"/>
      <c r="K153" s="260"/>
      <c r="L153" s="260"/>
      <c r="M153" s="260"/>
      <c r="N153" s="260"/>
      <c r="O153" s="260"/>
      <c r="P153" s="261"/>
    </row>
    <row r="154" spans="1:29" ht="33">
      <c r="A154" s="214"/>
      <c r="B154" s="215"/>
      <c r="C154" s="215"/>
      <c r="D154" s="216"/>
      <c r="E154" s="259"/>
      <c r="F154" s="439"/>
      <c r="G154" s="439"/>
      <c r="H154" s="260"/>
      <c r="I154" s="260"/>
      <c r="J154" s="260"/>
      <c r="K154" s="260"/>
      <c r="L154" s="260"/>
      <c r="M154" s="260"/>
      <c r="N154" s="260"/>
      <c r="O154" s="340"/>
      <c r="P154" s="261"/>
    </row>
    <row r="155" spans="1:29" ht="33">
      <c r="A155" s="214"/>
      <c r="B155" s="249"/>
      <c r="C155" s="215"/>
      <c r="D155" s="216"/>
      <c r="E155" s="259"/>
      <c r="F155" s="216"/>
      <c r="G155" s="216"/>
      <c r="H155" s="216"/>
      <c r="I155" s="338"/>
      <c r="J155" s="338"/>
      <c r="K155" s="338"/>
      <c r="L155" s="338"/>
      <c r="M155" s="338"/>
      <c r="N155" s="338"/>
      <c r="O155" s="338"/>
      <c r="P155" s="261"/>
    </row>
    <row r="156" spans="1:29" ht="33">
      <c r="A156" s="262"/>
      <c r="B156" s="215"/>
      <c r="C156" s="215"/>
      <c r="D156" s="255"/>
      <c r="E156" s="256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</row>
    <row r="157" spans="1:29" ht="26.25">
      <c r="A157" s="263"/>
      <c r="B157" s="264"/>
      <c r="C157" s="264"/>
      <c r="D157" s="265"/>
      <c r="E157" s="266"/>
      <c r="F157" s="265"/>
      <c r="G157" s="265"/>
      <c r="H157" s="265"/>
      <c r="I157" s="265"/>
      <c r="J157" s="265"/>
      <c r="K157" s="265"/>
      <c r="L157" s="265"/>
      <c r="M157" s="265"/>
      <c r="N157" s="265"/>
      <c r="O157" s="267"/>
      <c r="P157" s="268"/>
    </row>
    <row r="158" spans="1:29" ht="25.5">
      <c r="A158" s="269"/>
      <c r="B158" s="270"/>
      <c r="C158" s="270"/>
      <c r="D158" s="270"/>
      <c r="E158" s="271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</row>
    <row r="159" spans="1:29" ht="26.25">
      <c r="A159" s="272"/>
      <c r="B159" s="273"/>
      <c r="C159" s="273"/>
      <c r="D159" s="274"/>
      <c r="E159" s="275"/>
      <c r="F159" s="274"/>
      <c r="G159" s="274"/>
      <c r="H159" s="270"/>
      <c r="I159" s="270"/>
      <c r="J159" s="270"/>
      <c r="K159" s="270"/>
      <c r="L159" s="270"/>
      <c r="M159" s="270"/>
      <c r="N159" s="270"/>
      <c r="O159" s="270"/>
      <c r="P159" s="270"/>
    </row>
    <row r="160" spans="1:29" ht="26.25">
      <c r="A160" s="276"/>
      <c r="B160" s="277"/>
      <c r="C160" s="277"/>
      <c r="D160" s="278"/>
      <c r="E160" s="279"/>
      <c r="F160" s="278"/>
      <c r="G160" s="278"/>
      <c r="H160" s="267"/>
      <c r="I160" s="267" t="s">
        <v>5</v>
      </c>
      <c r="J160" s="267"/>
      <c r="K160" s="267"/>
      <c r="L160" s="267"/>
      <c r="M160" s="267"/>
      <c r="N160" s="267"/>
      <c r="O160" s="267"/>
      <c r="P160" s="267"/>
    </row>
    <row r="161" spans="1:16" ht="26.25">
      <c r="A161" s="272"/>
      <c r="B161" s="273"/>
      <c r="C161" s="273"/>
      <c r="D161" s="280"/>
      <c r="E161" s="281"/>
      <c r="F161" s="280"/>
      <c r="G161" s="280"/>
      <c r="H161" s="282"/>
      <c r="I161" s="282"/>
      <c r="J161" s="282"/>
      <c r="K161" s="282"/>
      <c r="L161" s="282"/>
      <c r="M161" s="282"/>
      <c r="N161" s="282"/>
      <c r="O161" s="282"/>
      <c r="P161" s="280"/>
    </row>
    <row r="162" spans="1:16" ht="26.25">
      <c r="A162" s="272"/>
      <c r="B162" s="273"/>
      <c r="C162" s="273"/>
      <c r="D162" s="280"/>
      <c r="E162" s="281"/>
      <c r="F162" s="280"/>
      <c r="G162" s="280"/>
      <c r="H162" s="282"/>
      <c r="I162" s="282"/>
      <c r="J162" s="282"/>
      <c r="K162" s="282"/>
      <c r="L162" s="282"/>
      <c r="M162" s="282"/>
      <c r="N162" s="282"/>
      <c r="O162" s="282"/>
      <c r="P162" s="280"/>
    </row>
    <row r="163" spans="1:16" ht="26.25">
      <c r="A163" s="272"/>
      <c r="B163" s="273"/>
      <c r="C163" s="273"/>
      <c r="D163" s="280"/>
      <c r="E163" s="281"/>
      <c r="F163" s="280"/>
      <c r="G163" s="280"/>
      <c r="H163" s="282"/>
      <c r="I163" s="282"/>
      <c r="J163" s="282"/>
      <c r="K163" s="282"/>
      <c r="L163" s="282"/>
      <c r="M163" s="282"/>
      <c r="N163" s="282"/>
      <c r="O163" s="282"/>
      <c r="P163" s="280"/>
    </row>
    <row r="164" spans="1:16" ht="26.25">
      <c r="A164" s="272"/>
      <c r="B164" s="273"/>
      <c r="C164" s="273"/>
      <c r="D164" s="280"/>
      <c r="E164" s="281"/>
      <c r="F164" s="280"/>
      <c r="G164" s="280"/>
      <c r="H164" s="282"/>
      <c r="I164" s="282"/>
      <c r="J164" s="282"/>
      <c r="K164" s="282"/>
      <c r="L164" s="282"/>
      <c r="M164" s="282"/>
      <c r="N164" s="282"/>
      <c r="O164" s="282"/>
      <c r="P164" s="280"/>
    </row>
    <row r="165" spans="1:16" ht="26.25">
      <c r="A165" s="272"/>
      <c r="B165" s="273"/>
      <c r="C165" s="273"/>
      <c r="D165" s="280"/>
      <c r="E165" s="281"/>
      <c r="F165" s="280"/>
      <c r="G165" s="280"/>
      <c r="H165" s="282"/>
      <c r="I165" s="282"/>
      <c r="J165" s="282"/>
      <c r="K165" s="282"/>
      <c r="L165" s="282"/>
      <c r="M165" s="282"/>
      <c r="N165" s="282"/>
      <c r="O165" s="282"/>
      <c r="P165" s="280"/>
    </row>
    <row r="166" spans="1:16" ht="26.25">
      <c r="A166" s="272"/>
      <c r="B166" s="273"/>
      <c r="C166" s="273"/>
      <c r="D166" s="280"/>
      <c r="E166" s="281"/>
      <c r="F166" s="280"/>
      <c r="G166" s="280"/>
      <c r="H166" s="282"/>
      <c r="I166" s="282"/>
      <c r="J166" s="282"/>
      <c r="K166" s="282"/>
      <c r="L166" s="282"/>
      <c r="M166" s="282"/>
      <c r="N166" s="282"/>
      <c r="O166" s="282"/>
      <c r="P166" s="280"/>
    </row>
    <row r="167" spans="1:16" ht="33">
      <c r="A167" s="272"/>
      <c r="B167" s="283"/>
      <c r="C167" s="273"/>
      <c r="D167" s="280"/>
      <c r="E167" s="281"/>
      <c r="F167" s="280"/>
      <c r="G167" s="280"/>
      <c r="H167" s="282"/>
      <c r="I167" s="282"/>
      <c r="J167" s="282"/>
      <c r="K167" s="282"/>
      <c r="L167" s="282"/>
      <c r="M167" s="282"/>
      <c r="N167" s="282"/>
      <c r="O167" s="282"/>
      <c r="P167" s="280"/>
    </row>
    <row r="168" spans="1:16" ht="26.25">
      <c r="A168" s="272"/>
      <c r="B168" s="273"/>
      <c r="C168" s="273"/>
      <c r="D168" s="280"/>
      <c r="E168" s="281"/>
      <c r="F168" s="280"/>
      <c r="G168" s="280"/>
      <c r="H168" s="282"/>
      <c r="I168" s="282"/>
      <c r="J168" s="282"/>
      <c r="K168" s="282"/>
      <c r="L168" s="282"/>
      <c r="M168" s="282"/>
      <c r="N168" s="282"/>
      <c r="O168" s="282"/>
      <c r="P168" s="280"/>
    </row>
    <row r="169" spans="1:16" ht="26.25">
      <c r="A169" s="272"/>
      <c r="B169" s="273"/>
      <c r="C169" s="273"/>
      <c r="D169" s="280"/>
      <c r="E169" s="281"/>
      <c r="F169" s="280"/>
      <c r="G169" s="280"/>
      <c r="H169" s="282"/>
      <c r="I169" s="282"/>
      <c r="J169" s="282"/>
      <c r="K169" s="282"/>
      <c r="L169" s="282"/>
      <c r="M169" s="282"/>
      <c r="N169" s="282"/>
      <c r="O169" s="282"/>
      <c r="P169" s="280"/>
    </row>
    <row r="170" spans="1:16" ht="26.25">
      <c r="A170" s="272"/>
      <c r="B170" s="273"/>
      <c r="C170" s="273"/>
      <c r="D170" s="280"/>
      <c r="E170" s="281"/>
      <c r="F170" s="280"/>
      <c r="G170" s="280"/>
      <c r="H170" s="282"/>
      <c r="I170" s="282"/>
      <c r="J170" s="282"/>
      <c r="K170" s="282"/>
      <c r="L170" s="282"/>
      <c r="M170" s="282"/>
      <c r="N170" s="282"/>
      <c r="O170" s="282"/>
      <c r="P170" s="280"/>
    </row>
    <row r="171" spans="1:16" ht="23.25">
      <c r="A171" s="284"/>
      <c r="B171" s="285"/>
      <c r="C171" s="285"/>
      <c r="D171" s="286"/>
      <c r="E171" s="287"/>
      <c r="F171" s="286"/>
      <c r="G171" s="286"/>
      <c r="H171" s="288"/>
      <c r="I171" s="288"/>
      <c r="J171" s="288"/>
      <c r="K171" s="288"/>
      <c r="L171" s="288"/>
      <c r="M171" s="288"/>
      <c r="N171" s="288"/>
      <c r="O171" s="288"/>
      <c r="P171" s="286"/>
    </row>
    <row r="172" spans="1:16" ht="33">
      <c r="A172" s="284"/>
      <c r="B172" s="283"/>
      <c r="C172" s="285"/>
      <c r="D172" s="286"/>
      <c r="E172" s="287"/>
      <c r="F172" s="286"/>
      <c r="G172" s="286"/>
      <c r="H172" s="288"/>
      <c r="I172" s="288"/>
      <c r="J172" s="288"/>
      <c r="K172" s="288"/>
      <c r="L172" s="288"/>
      <c r="M172" s="288"/>
      <c r="N172" s="288"/>
      <c r="O172" s="288"/>
      <c r="P172" s="286"/>
    </row>
    <row r="173" spans="1:16" ht="33">
      <c r="A173" s="284"/>
      <c r="B173" s="283"/>
      <c r="C173" s="285"/>
      <c r="D173" s="286"/>
      <c r="E173" s="287"/>
      <c r="F173" s="286"/>
      <c r="G173" s="286"/>
      <c r="H173" s="288"/>
      <c r="I173" s="288"/>
      <c r="J173" s="288"/>
      <c r="K173" s="288"/>
      <c r="L173" s="288"/>
      <c r="M173" s="288"/>
      <c r="N173" s="288"/>
      <c r="O173" s="288"/>
      <c r="P173" s="286"/>
    </row>
    <row r="174" spans="1:16" ht="23.25">
      <c r="A174" s="284"/>
      <c r="B174" s="285"/>
      <c r="C174" s="285"/>
      <c r="D174" s="286"/>
      <c r="E174" s="287"/>
      <c r="F174" s="286"/>
      <c r="G174" s="286"/>
      <c r="H174" s="288"/>
      <c r="I174" s="288"/>
      <c r="J174" s="288"/>
      <c r="K174" s="288"/>
      <c r="L174" s="288"/>
      <c r="M174" s="288"/>
      <c r="N174" s="288"/>
      <c r="O174" s="288"/>
      <c r="P174" s="286"/>
    </row>
    <row r="175" spans="1:16" ht="23.25">
      <c r="A175" s="284"/>
      <c r="B175" s="285"/>
      <c r="C175" s="285"/>
      <c r="D175" s="286"/>
      <c r="E175" s="287"/>
      <c r="F175" s="286"/>
      <c r="G175" s="286"/>
      <c r="H175" s="288"/>
      <c r="I175" s="288"/>
      <c r="J175" s="288"/>
      <c r="K175" s="288"/>
      <c r="L175" s="288"/>
      <c r="M175" s="288"/>
      <c r="N175" s="288"/>
      <c r="O175" s="288"/>
      <c r="P175" s="286"/>
    </row>
    <row r="176" spans="1:16" ht="23.25">
      <c r="A176" s="284"/>
      <c r="B176" s="285"/>
      <c r="C176" s="285"/>
      <c r="D176" s="286"/>
      <c r="E176" s="287"/>
      <c r="F176" s="286"/>
      <c r="G176" s="286"/>
      <c r="H176" s="288"/>
      <c r="I176" s="288"/>
      <c r="J176" s="288"/>
      <c r="K176" s="288"/>
      <c r="L176" s="288"/>
      <c r="M176" s="288"/>
      <c r="N176" s="288"/>
      <c r="O176" s="288"/>
      <c r="P176" s="286"/>
    </row>
    <row r="177" spans="1:16" ht="23.25">
      <c r="A177" s="284"/>
      <c r="B177" s="285"/>
      <c r="C177" s="285"/>
      <c r="D177" s="286"/>
      <c r="E177" s="287"/>
      <c r="F177" s="286"/>
      <c r="G177" s="286"/>
      <c r="H177" s="288"/>
      <c r="I177" s="288"/>
      <c r="J177" s="288"/>
      <c r="K177" s="288"/>
      <c r="L177" s="288"/>
      <c r="M177" s="288"/>
      <c r="N177" s="288"/>
      <c r="O177" s="288"/>
      <c r="P177" s="286"/>
    </row>
    <row r="178" spans="1:16" ht="23.25">
      <c r="A178" s="284"/>
      <c r="B178" s="285"/>
      <c r="C178" s="285"/>
      <c r="D178" s="286"/>
      <c r="E178" s="287"/>
      <c r="F178" s="286"/>
      <c r="G178" s="286"/>
      <c r="H178" s="288"/>
      <c r="I178" s="288"/>
      <c r="J178" s="288"/>
      <c r="K178" s="288"/>
      <c r="L178" s="288"/>
      <c r="M178" s="288"/>
      <c r="N178" s="288"/>
      <c r="O178" s="288"/>
      <c r="P178" s="286"/>
    </row>
    <row r="179" spans="1:16" ht="23.25">
      <c r="A179" s="284"/>
      <c r="B179" s="285"/>
      <c r="C179" s="285"/>
      <c r="D179" s="286"/>
      <c r="E179" s="287"/>
      <c r="F179" s="286"/>
      <c r="G179" s="286"/>
      <c r="H179" s="288"/>
      <c r="I179" s="288"/>
      <c r="J179" s="288"/>
      <c r="K179" s="288"/>
      <c r="L179" s="288"/>
      <c r="M179" s="288"/>
      <c r="N179" s="288"/>
      <c r="O179" s="288"/>
      <c r="P179" s="286"/>
    </row>
    <row r="180" spans="1:16" ht="23.25">
      <c r="A180" s="284"/>
      <c r="B180" s="285"/>
      <c r="C180" s="285"/>
      <c r="D180" s="286"/>
      <c r="E180" s="287"/>
      <c r="F180" s="286"/>
      <c r="G180" s="286"/>
      <c r="H180" s="288"/>
      <c r="I180" s="288"/>
      <c r="J180" s="288"/>
      <c r="K180" s="288"/>
      <c r="L180" s="288"/>
      <c r="M180" s="288"/>
      <c r="N180" s="288"/>
      <c r="O180" s="288"/>
      <c r="P180" s="286"/>
    </row>
    <row r="181" spans="1:16" ht="23.25">
      <c r="A181" s="284"/>
      <c r="B181" s="285"/>
      <c r="C181" s="285"/>
      <c r="D181" s="286"/>
      <c r="E181" s="287"/>
      <c r="F181" s="286"/>
      <c r="G181" s="286"/>
      <c r="H181" s="288"/>
      <c r="I181" s="288"/>
      <c r="J181" s="288"/>
      <c r="K181" s="288"/>
      <c r="L181" s="288"/>
      <c r="M181" s="288"/>
      <c r="N181" s="288"/>
      <c r="O181" s="288"/>
      <c r="P181" s="286"/>
    </row>
    <row r="182" spans="1:16" ht="23.25">
      <c r="A182" s="284"/>
      <c r="B182" s="285"/>
      <c r="C182" s="285"/>
      <c r="D182" s="286"/>
      <c r="E182" s="287"/>
      <c r="F182" s="286"/>
      <c r="G182" s="286"/>
      <c r="H182" s="288"/>
      <c r="I182" s="288"/>
      <c r="J182" s="288"/>
      <c r="K182" s="288"/>
      <c r="L182" s="288"/>
      <c r="M182" s="288"/>
      <c r="N182" s="288"/>
      <c r="O182" s="288"/>
      <c r="P182" s="286"/>
    </row>
    <row r="183" spans="1:16" ht="23.25">
      <c r="A183" s="284"/>
      <c r="B183" s="285"/>
      <c r="C183" s="285"/>
      <c r="D183" s="286"/>
      <c r="E183" s="287"/>
      <c r="F183" s="286"/>
      <c r="G183" s="286"/>
      <c r="H183" s="288"/>
      <c r="I183" s="288"/>
      <c r="J183" s="288"/>
      <c r="K183" s="288"/>
      <c r="L183" s="288"/>
      <c r="M183" s="288"/>
      <c r="N183" s="288"/>
      <c r="O183" s="288"/>
      <c r="P183" s="286"/>
    </row>
    <row r="184" spans="1:16" ht="23.25">
      <c r="A184" s="284"/>
      <c r="B184" s="285"/>
      <c r="C184" s="285"/>
      <c r="D184" s="286"/>
      <c r="E184" s="287"/>
      <c r="F184" s="286"/>
      <c r="G184" s="286"/>
      <c r="H184" s="288"/>
      <c r="I184" s="288"/>
      <c r="J184" s="288"/>
      <c r="K184" s="288"/>
      <c r="L184" s="288"/>
      <c r="M184" s="288"/>
      <c r="N184" s="288"/>
      <c r="O184" s="288"/>
      <c r="P184" s="286"/>
    </row>
    <row r="185" spans="1:16" ht="23.25">
      <c r="A185" s="284"/>
      <c r="B185" s="285"/>
      <c r="C185" s="285"/>
      <c r="D185" s="286"/>
      <c r="E185" s="287"/>
      <c r="F185" s="286"/>
      <c r="G185" s="286"/>
      <c r="H185" s="288"/>
      <c r="I185" s="288"/>
      <c r="J185" s="288"/>
      <c r="K185" s="288"/>
      <c r="L185" s="288"/>
      <c r="M185" s="288"/>
      <c r="N185" s="288"/>
      <c r="O185" s="288"/>
      <c r="P185" s="286"/>
    </row>
    <row r="186" spans="1:16" ht="23.25">
      <c r="A186" s="284"/>
      <c r="B186" s="285"/>
      <c r="C186" s="285"/>
      <c r="D186" s="286"/>
      <c r="E186" s="287"/>
      <c r="F186" s="286"/>
      <c r="G186" s="286"/>
      <c r="H186" s="288"/>
      <c r="I186" s="288"/>
      <c r="J186" s="288"/>
      <c r="K186" s="288"/>
      <c r="L186" s="288"/>
      <c r="M186" s="288"/>
      <c r="N186" s="288"/>
      <c r="O186" s="288"/>
      <c r="P186" s="286"/>
    </row>
    <row r="187" spans="1:16" ht="23.25">
      <c r="A187" s="284"/>
      <c r="B187" s="285"/>
      <c r="C187" s="285"/>
      <c r="D187" s="286"/>
      <c r="E187" s="287"/>
      <c r="F187" s="286"/>
      <c r="G187" s="286"/>
      <c r="H187" s="288"/>
      <c r="I187" s="288"/>
      <c r="J187" s="288"/>
      <c r="K187" s="288"/>
      <c r="L187" s="288"/>
      <c r="M187" s="288"/>
      <c r="N187" s="288"/>
      <c r="O187" s="288"/>
      <c r="P187" s="286"/>
    </row>
    <row r="188" spans="1:16" ht="23.25">
      <c r="A188" s="284"/>
      <c r="B188" s="285"/>
      <c r="C188" s="285"/>
      <c r="D188" s="286"/>
      <c r="E188" s="287"/>
      <c r="F188" s="286"/>
      <c r="G188" s="286"/>
      <c r="H188" s="288"/>
      <c r="I188" s="288"/>
      <c r="J188" s="288"/>
      <c r="K188" s="288"/>
      <c r="L188" s="288"/>
      <c r="M188" s="288"/>
      <c r="N188" s="288"/>
      <c r="O188" s="288"/>
      <c r="P188" s="286"/>
    </row>
    <row r="189" spans="1:16" ht="23.25">
      <c r="A189" s="284"/>
      <c r="C189" s="285"/>
      <c r="D189" s="286"/>
      <c r="E189" s="287"/>
      <c r="F189" s="286"/>
      <c r="G189" s="286"/>
      <c r="H189" s="288"/>
      <c r="I189" s="288"/>
      <c r="J189" s="288"/>
      <c r="K189" s="288"/>
      <c r="L189" s="288"/>
      <c r="M189" s="288"/>
      <c r="N189" s="288"/>
      <c r="O189" s="288"/>
      <c r="P189" s="286"/>
    </row>
    <row r="190" spans="1:16" ht="23.25">
      <c r="A190" s="284"/>
      <c r="B190" s="285"/>
      <c r="C190" s="285"/>
      <c r="D190" s="286"/>
      <c r="E190" s="287"/>
      <c r="F190" s="286"/>
      <c r="G190" s="286"/>
      <c r="H190" s="288"/>
      <c r="I190" s="288"/>
      <c r="J190" s="288"/>
      <c r="K190" s="288"/>
      <c r="L190" s="288"/>
      <c r="M190" s="288"/>
      <c r="N190" s="288"/>
      <c r="O190" s="288"/>
      <c r="P190" s="286"/>
    </row>
  </sheetData>
  <mergeCells count="165">
    <mergeCell ref="F154:G154"/>
    <mergeCell ref="H149:I149"/>
    <mergeCell ref="H150:P150"/>
    <mergeCell ref="B151:D151"/>
    <mergeCell ref="F151:I151"/>
    <mergeCell ref="D152:E152"/>
    <mergeCell ref="F152:H152"/>
    <mergeCell ref="E145:F145"/>
    <mergeCell ref="K145:L145"/>
    <mergeCell ref="N145:O145"/>
    <mergeCell ref="F147:I147"/>
    <mergeCell ref="D148:E148"/>
    <mergeCell ref="F148:H148"/>
    <mergeCell ref="E142:F142"/>
    <mergeCell ref="K142:L142"/>
    <mergeCell ref="N142:O142"/>
    <mergeCell ref="E144:F144"/>
    <mergeCell ref="I144:J144"/>
    <mergeCell ref="K144:L144"/>
    <mergeCell ref="N144:O144"/>
    <mergeCell ref="A136:P136"/>
    <mergeCell ref="A137:L137"/>
    <mergeCell ref="I140:J141"/>
    <mergeCell ref="E141:F141"/>
    <mergeCell ref="K141:L141"/>
    <mergeCell ref="N141:O141"/>
    <mergeCell ref="L132:M132"/>
    <mergeCell ref="L133:M133"/>
    <mergeCell ref="A134:H134"/>
    <mergeCell ref="J134:O134"/>
    <mergeCell ref="A135:H135"/>
    <mergeCell ref="J135:O135"/>
    <mergeCell ref="L126:M126"/>
    <mergeCell ref="L127:M127"/>
    <mergeCell ref="L128:M128"/>
    <mergeCell ref="L129:M129"/>
    <mergeCell ref="L130:M130"/>
    <mergeCell ref="L131:M131"/>
    <mergeCell ref="L120:M120"/>
    <mergeCell ref="L121:M121"/>
    <mergeCell ref="L122:M122"/>
    <mergeCell ref="L123:M123"/>
    <mergeCell ref="L124:M124"/>
    <mergeCell ref="L125:M125"/>
    <mergeCell ref="L114:M114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02:M102"/>
    <mergeCell ref="L103:M103"/>
    <mergeCell ref="L104:M104"/>
    <mergeCell ref="L105:M105"/>
    <mergeCell ref="L106:M106"/>
    <mergeCell ref="L107:M107"/>
    <mergeCell ref="L96:M96"/>
    <mergeCell ref="L97:M97"/>
    <mergeCell ref="L98:M98"/>
    <mergeCell ref="L99:M99"/>
    <mergeCell ref="L100:M100"/>
    <mergeCell ref="L101:M101"/>
    <mergeCell ref="L90:M90"/>
    <mergeCell ref="L91:M91"/>
    <mergeCell ref="L92:M92"/>
    <mergeCell ref="L93:M93"/>
    <mergeCell ref="L94:M94"/>
    <mergeCell ref="L95:M95"/>
    <mergeCell ref="A85:H85"/>
    <mergeCell ref="J85:O85"/>
    <mergeCell ref="A86:P86"/>
    <mergeCell ref="L87:M87"/>
    <mergeCell ref="L88:M88"/>
    <mergeCell ref="L89:M89"/>
    <mergeCell ref="L80:M80"/>
    <mergeCell ref="A81:H81"/>
    <mergeCell ref="J81:O81"/>
    <mergeCell ref="A82:P82"/>
    <mergeCell ref="L83:M83"/>
    <mergeCell ref="L84:M84"/>
    <mergeCell ref="L74:M74"/>
    <mergeCell ref="L75:M75"/>
    <mergeCell ref="L76:M76"/>
    <mergeCell ref="L77:M77"/>
    <mergeCell ref="L78:M78"/>
    <mergeCell ref="L79:M79"/>
    <mergeCell ref="A69:H69"/>
    <mergeCell ref="J69:O69"/>
    <mergeCell ref="A70:P70"/>
    <mergeCell ref="L71:M71"/>
    <mergeCell ref="L72:M72"/>
    <mergeCell ref="L73:M73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6:M46"/>
    <mergeCell ref="L47:M47"/>
    <mergeCell ref="L48:M48"/>
    <mergeCell ref="A49:H49"/>
    <mergeCell ref="J49:O49"/>
    <mergeCell ref="A50:P50"/>
    <mergeCell ref="A40:P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A39:H39"/>
    <mergeCell ref="J39:O39"/>
    <mergeCell ref="A28:P28"/>
    <mergeCell ref="L29:M29"/>
    <mergeCell ref="L30:M30"/>
    <mergeCell ref="L31:M31"/>
    <mergeCell ref="L32:M32"/>
    <mergeCell ref="L33:M33"/>
    <mergeCell ref="L23:M23"/>
    <mergeCell ref="L24:M24"/>
    <mergeCell ref="L25:M25"/>
    <mergeCell ref="L26:M26"/>
    <mergeCell ref="A27:H27"/>
    <mergeCell ref="J27:O27"/>
    <mergeCell ref="L16:M16"/>
    <mergeCell ref="A18:P18"/>
    <mergeCell ref="L19:M19"/>
    <mergeCell ref="L20:M20"/>
    <mergeCell ref="L21:M21"/>
    <mergeCell ref="L22:M22"/>
    <mergeCell ref="C8:G8"/>
    <mergeCell ref="C9:L9"/>
    <mergeCell ref="C11:G11"/>
    <mergeCell ref="C12:G12"/>
    <mergeCell ref="C13:L13"/>
    <mergeCell ref="L15:M15"/>
    <mergeCell ref="K1:P1"/>
    <mergeCell ref="A2:O2"/>
    <mergeCell ref="A3:O3"/>
    <mergeCell ref="A4:P4"/>
    <mergeCell ref="A5:P5"/>
    <mergeCell ref="C7:G7"/>
  </mergeCells>
  <pageMargins left="0.55118110236220474" right="0.55118110236220474" top="0.39370078740157483" bottom="0.39370078740157483" header="0.31496062992125984" footer="0.31496062992125984"/>
  <pageSetup paperSize="9" scale="26" fitToHeight="2" orientation="landscape" r:id="rId1"/>
  <rowBreaks count="1" manualBreakCount="1">
    <brk id="3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C212"/>
  <sheetViews>
    <sheetView tabSelected="1" view="pageBreakPreview" zoomScale="40" zoomScaleNormal="80" zoomScaleSheetLayoutView="40" workbookViewId="0">
      <selection activeCell="B19" sqref="A19:P157"/>
    </sheetView>
  </sheetViews>
  <sheetFormatPr defaultColWidth="9.140625" defaultRowHeight="18.75" outlineLevelCol="1"/>
  <cols>
    <col min="1" max="1" width="10.140625" style="55" customWidth="1"/>
    <col min="2" max="2" width="97.42578125" style="7" customWidth="1"/>
    <col min="3" max="3" width="48.85546875" style="7" customWidth="1"/>
    <col min="4" max="4" width="20.5703125" style="8" bestFit="1" customWidth="1" outlineLevel="1"/>
    <col min="5" max="5" width="52.7109375" style="65" customWidth="1" outlineLevel="1"/>
    <col min="6" max="6" width="15.85546875" style="8" hidden="1" customWidth="1" outlineLevel="1"/>
    <col min="7" max="7" width="21.5703125" style="8" customWidth="1" outlineLevel="1"/>
    <col min="8" max="8" width="37.28515625" style="49" customWidth="1"/>
    <col min="9" max="9" width="38" style="49" customWidth="1"/>
    <col min="10" max="10" width="24.42578125" style="49" customWidth="1" outlineLevel="1"/>
    <col min="11" max="11" width="39" style="49" customWidth="1" outlineLevel="1"/>
    <col min="12" max="12" width="29.85546875" style="49" customWidth="1" outlineLevel="1"/>
    <col min="13" max="13" width="6.85546875" style="49" customWidth="1" outlineLevel="1"/>
    <col min="14" max="14" width="31.7109375" style="49" customWidth="1"/>
    <col min="15" max="15" width="20.140625" style="49" customWidth="1"/>
    <col min="16" max="16" width="37.42578125" style="8" customWidth="1"/>
    <col min="17" max="17" width="55.7109375" style="324" customWidth="1"/>
    <col min="18" max="18" width="25.5703125" style="24" customWidth="1"/>
    <col min="19" max="19" width="40.7109375" style="8" customWidth="1"/>
    <col min="20" max="20" width="12.140625" style="8" customWidth="1"/>
    <col min="21" max="21" width="14" style="8" customWidth="1"/>
    <col min="22" max="22" width="16.28515625" style="8" customWidth="1"/>
    <col min="23" max="23" width="19.85546875" style="8" customWidth="1"/>
    <col min="24" max="24" width="21.28515625" style="8" customWidth="1"/>
    <col min="25" max="25" width="17.42578125" style="8" customWidth="1"/>
    <col min="26" max="27" width="9.140625" style="8"/>
    <col min="28" max="29" width="15.7109375" style="49" customWidth="1"/>
    <col min="30" max="16384" width="9.140625" style="8"/>
  </cols>
  <sheetData>
    <row r="1" spans="1:22" ht="33.75">
      <c r="A1" s="176"/>
      <c r="B1" s="176"/>
      <c r="C1" s="177"/>
      <c r="D1" s="176"/>
      <c r="E1" s="178"/>
      <c r="F1" s="178"/>
      <c r="G1" s="178"/>
      <c r="H1" s="179"/>
      <c r="I1" s="179"/>
      <c r="J1" s="180"/>
      <c r="K1" s="398" t="s">
        <v>43</v>
      </c>
      <c r="L1" s="398"/>
      <c r="M1" s="398"/>
      <c r="N1" s="398"/>
      <c r="O1" s="398"/>
      <c r="P1" s="398"/>
    </row>
    <row r="2" spans="1:22" ht="33.75">
      <c r="A2" s="399" t="s">
        <v>44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181"/>
    </row>
    <row r="3" spans="1:22" ht="33.7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181"/>
    </row>
    <row r="4" spans="1:22" ht="69" customHeight="1">
      <c r="A4" s="401" t="s">
        <v>620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22" ht="44.25" customHeight="1">
      <c r="A5" s="401" t="s">
        <v>415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22" ht="33">
      <c r="A6" s="182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2" ht="40.5" customHeight="1">
      <c r="A7" s="182"/>
      <c r="B7" s="342" t="s">
        <v>14</v>
      </c>
      <c r="C7" s="402" t="s">
        <v>183</v>
      </c>
      <c r="D7" s="402"/>
      <c r="E7" s="402"/>
      <c r="F7" s="402"/>
      <c r="G7" s="402"/>
      <c r="H7" s="296"/>
      <c r="I7" s="296"/>
      <c r="J7" s="296"/>
      <c r="K7" s="296"/>
      <c r="L7" s="296"/>
      <c r="M7" s="296"/>
      <c r="N7" s="296"/>
      <c r="O7" s="296"/>
      <c r="P7" s="296"/>
    </row>
    <row r="8" spans="1:22" ht="34.5" customHeight="1">
      <c r="A8" s="182"/>
      <c r="B8" s="296"/>
      <c r="C8" s="402" t="s">
        <v>184</v>
      </c>
      <c r="D8" s="402"/>
      <c r="E8" s="402"/>
      <c r="F8" s="402"/>
      <c r="G8" s="402"/>
      <c r="H8" s="342"/>
      <c r="I8" s="342"/>
      <c r="J8" s="342"/>
      <c r="K8" s="342"/>
      <c r="L8" s="342"/>
      <c r="M8" s="296"/>
      <c r="N8" s="296"/>
      <c r="O8" s="296"/>
      <c r="P8" s="296"/>
    </row>
    <row r="9" spans="1:22" ht="33">
      <c r="A9" s="182"/>
      <c r="B9" s="296"/>
      <c r="C9" s="403" t="s">
        <v>185</v>
      </c>
      <c r="D9" s="403"/>
      <c r="E9" s="403"/>
      <c r="F9" s="403"/>
      <c r="G9" s="403"/>
      <c r="H9" s="403"/>
      <c r="I9" s="403"/>
      <c r="J9" s="403"/>
      <c r="K9" s="403"/>
      <c r="L9" s="403"/>
      <c r="M9" s="343"/>
      <c r="N9" s="296"/>
      <c r="O9" s="296"/>
      <c r="P9" s="296"/>
    </row>
    <row r="10" spans="1:22" ht="33">
      <c r="A10" s="182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22" ht="33" hidden="1">
      <c r="A11" s="182"/>
      <c r="B11" s="296" t="s">
        <v>14</v>
      </c>
      <c r="C11" s="404" t="s">
        <v>15</v>
      </c>
      <c r="D11" s="404"/>
      <c r="E11" s="404"/>
      <c r="F11" s="404"/>
      <c r="G11" s="404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22" ht="33" hidden="1">
      <c r="A12" s="182"/>
      <c r="B12" s="296"/>
      <c r="C12" s="404" t="s">
        <v>16</v>
      </c>
      <c r="D12" s="404"/>
      <c r="E12" s="404"/>
      <c r="F12" s="404"/>
      <c r="G12" s="404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22" ht="33" hidden="1">
      <c r="A13" s="182"/>
      <c r="B13" s="296"/>
      <c r="C13" s="405" t="s">
        <v>17</v>
      </c>
      <c r="D13" s="405"/>
      <c r="E13" s="405"/>
      <c r="F13" s="405"/>
      <c r="G13" s="405"/>
      <c r="H13" s="405"/>
      <c r="I13" s="405"/>
      <c r="J13" s="405"/>
      <c r="K13" s="405"/>
      <c r="L13" s="405"/>
      <c r="M13" s="343"/>
      <c r="N13" s="296"/>
      <c r="O13" s="296"/>
      <c r="P13" s="296"/>
    </row>
    <row r="14" spans="1:22" ht="165" hidden="1">
      <c r="A14" s="185" t="s">
        <v>0</v>
      </c>
      <c r="B14" s="186" t="s">
        <v>1</v>
      </c>
      <c r="C14" s="186" t="s">
        <v>18</v>
      </c>
      <c r="D14" s="186" t="s">
        <v>2</v>
      </c>
      <c r="E14" s="186" t="s">
        <v>19</v>
      </c>
      <c r="F14" s="186" t="s">
        <v>20</v>
      </c>
      <c r="G14" s="186" t="s">
        <v>21</v>
      </c>
      <c r="H14" s="186" t="s">
        <v>22</v>
      </c>
      <c r="I14" s="186" t="s">
        <v>6</v>
      </c>
      <c r="J14" s="186" t="s">
        <v>7</v>
      </c>
      <c r="K14" s="186" t="s">
        <v>3</v>
      </c>
      <c r="L14" s="186" t="s">
        <v>7</v>
      </c>
      <c r="M14" s="186"/>
      <c r="N14" s="186"/>
      <c r="O14" s="187"/>
      <c r="P14" s="188"/>
      <c r="Q14" s="324" t="s">
        <v>8</v>
      </c>
      <c r="R14" s="24" t="s">
        <v>9</v>
      </c>
      <c r="S14" s="8" t="s">
        <v>10</v>
      </c>
      <c r="T14" s="8" t="s">
        <v>11</v>
      </c>
      <c r="V14" s="8">
        <v>1.23210201</v>
      </c>
    </row>
    <row r="15" spans="1:22" ht="132">
      <c r="A15" s="189" t="s">
        <v>0</v>
      </c>
      <c r="B15" s="189" t="s">
        <v>1</v>
      </c>
      <c r="C15" s="190" t="s">
        <v>34</v>
      </c>
      <c r="D15" s="189" t="s">
        <v>18</v>
      </c>
      <c r="E15" s="189" t="s">
        <v>2</v>
      </c>
      <c r="F15" s="189" t="s">
        <v>35</v>
      </c>
      <c r="G15" s="189" t="s">
        <v>412</v>
      </c>
      <c r="H15" s="191" t="s">
        <v>37</v>
      </c>
      <c r="I15" s="191" t="s">
        <v>38</v>
      </c>
      <c r="J15" s="190" t="s">
        <v>413</v>
      </c>
      <c r="K15" s="190" t="s">
        <v>21</v>
      </c>
      <c r="L15" s="396" t="s">
        <v>6</v>
      </c>
      <c r="M15" s="397"/>
      <c r="N15" s="192" t="s">
        <v>40</v>
      </c>
      <c r="O15" s="189" t="s">
        <v>41</v>
      </c>
      <c r="P15" s="193" t="s">
        <v>38</v>
      </c>
    </row>
    <row r="16" spans="1:22" ht="33.75">
      <c r="A16" s="189">
        <v>1</v>
      </c>
      <c r="B16" s="189">
        <v>2</v>
      </c>
      <c r="C16" s="190">
        <v>3</v>
      </c>
      <c r="D16" s="189">
        <v>4</v>
      </c>
      <c r="E16" s="189">
        <v>5</v>
      </c>
      <c r="F16" s="189">
        <v>6</v>
      </c>
      <c r="G16" s="189">
        <v>7</v>
      </c>
      <c r="H16" s="194">
        <v>8</v>
      </c>
      <c r="I16" s="194">
        <v>9</v>
      </c>
      <c r="J16" s="190">
        <v>10</v>
      </c>
      <c r="K16" s="190">
        <v>11</v>
      </c>
      <c r="L16" s="396">
        <v>12</v>
      </c>
      <c r="M16" s="397"/>
      <c r="N16" s="192">
        <v>13</v>
      </c>
      <c r="O16" s="189">
        <v>14</v>
      </c>
      <c r="P16" s="195">
        <v>15</v>
      </c>
    </row>
    <row r="17" spans="1:29" ht="33" hidden="1">
      <c r="A17" s="196"/>
      <c r="B17" s="197"/>
      <c r="C17" s="197"/>
      <c r="D17" s="197"/>
      <c r="E17" s="197"/>
      <c r="F17" s="198"/>
      <c r="G17" s="198"/>
      <c r="H17" s="197"/>
      <c r="I17" s="197"/>
      <c r="J17" s="197"/>
      <c r="K17" s="197"/>
      <c r="L17" s="197"/>
      <c r="M17" s="199"/>
      <c r="N17" s="199"/>
      <c r="O17" s="200"/>
      <c r="P17" s="201"/>
    </row>
    <row r="18" spans="1:29" ht="33">
      <c r="A18" s="418" t="s">
        <v>69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0"/>
    </row>
    <row r="19" spans="1:29" ht="73.5" customHeight="1">
      <c r="A19" s="203">
        <v>1</v>
      </c>
      <c r="B19" s="344" t="s">
        <v>440</v>
      </c>
      <c r="C19" s="345" t="s">
        <v>460</v>
      </c>
      <c r="D19" s="204" t="s">
        <v>42</v>
      </c>
      <c r="E19" s="346">
        <v>4</v>
      </c>
      <c r="F19" s="204">
        <v>2020</v>
      </c>
      <c r="G19" s="204">
        <v>2021</v>
      </c>
      <c r="H19" s="347">
        <v>208279.49</v>
      </c>
      <c r="I19" s="313">
        <v>833117.96</v>
      </c>
      <c r="J19" s="204">
        <v>6</v>
      </c>
      <c r="K19" s="321" t="s">
        <v>33</v>
      </c>
      <c r="L19" s="406">
        <v>121</v>
      </c>
      <c r="M19" s="407"/>
      <c r="N19" s="322">
        <v>0</v>
      </c>
      <c r="O19" s="347">
        <v>0</v>
      </c>
      <c r="P19" s="348">
        <f>I19</f>
        <v>833117.96</v>
      </c>
      <c r="Q19" s="325"/>
    </row>
    <row r="20" spans="1:29" ht="66">
      <c r="A20" s="203">
        <v>2</v>
      </c>
      <c r="B20" s="344" t="s">
        <v>441</v>
      </c>
      <c r="C20" s="345" t="s">
        <v>460</v>
      </c>
      <c r="D20" s="204" t="s">
        <v>42</v>
      </c>
      <c r="E20" s="346">
        <v>4</v>
      </c>
      <c r="F20" s="204">
        <v>2020</v>
      </c>
      <c r="G20" s="204">
        <v>2021</v>
      </c>
      <c r="H20" s="347">
        <v>213076.71</v>
      </c>
      <c r="I20" s="313">
        <v>852306.84</v>
      </c>
      <c r="J20" s="204">
        <v>6</v>
      </c>
      <c r="K20" s="321" t="s">
        <v>33</v>
      </c>
      <c r="L20" s="406">
        <v>121</v>
      </c>
      <c r="M20" s="407"/>
      <c r="N20" s="322">
        <v>0</v>
      </c>
      <c r="O20" s="347">
        <v>0</v>
      </c>
      <c r="P20" s="348">
        <f t="shared" ref="P20:P51" si="0">I20</f>
        <v>852306.84</v>
      </c>
      <c r="Q20" s="325"/>
    </row>
    <row r="21" spans="1:29" s="174" customFormat="1" ht="66">
      <c r="A21" s="203">
        <v>3</v>
      </c>
      <c r="B21" s="344" t="s">
        <v>442</v>
      </c>
      <c r="C21" s="345" t="s">
        <v>187</v>
      </c>
      <c r="D21" s="204" t="s">
        <v>42</v>
      </c>
      <c r="E21" s="346">
        <v>2</v>
      </c>
      <c r="F21" s="204">
        <v>2020</v>
      </c>
      <c r="G21" s="204">
        <v>2021</v>
      </c>
      <c r="H21" s="347">
        <v>85480.16</v>
      </c>
      <c r="I21" s="313">
        <v>170960.32</v>
      </c>
      <c r="J21" s="204">
        <v>6</v>
      </c>
      <c r="K21" s="321" t="s">
        <v>33</v>
      </c>
      <c r="L21" s="406">
        <v>121</v>
      </c>
      <c r="M21" s="407"/>
      <c r="N21" s="322">
        <v>0</v>
      </c>
      <c r="O21" s="347">
        <v>0</v>
      </c>
      <c r="P21" s="348">
        <f t="shared" si="0"/>
        <v>170960.32</v>
      </c>
      <c r="Q21" s="326"/>
      <c r="R21" s="175"/>
      <c r="AB21" s="36"/>
      <c r="AC21" s="36"/>
    </row>
    <row r="22" spans="1:29" s="174" customFormat="1" ht="99">
      <c r="A22" s="203">
        <v>4</v>
      </c>
      <c r="B22" s="344" t="s">
        <v>443</v>
      </c>
      <c r="C22" s="345" t="s">
        <v>461</v>
      </c>
      <c r="D22" s="204" t="s">
        <v>42</v>
      </c>
      <c r="E22" s="349">
        <v>2</v>
      </c>
      <c r="F22" s="204">
        <v>2020</v>
      </c>
      <c r="G22" s="204">
        <v>2021</v>
      </c>
      <c r="H22" s="347">
        <v>259866.15</v>
      </c>
      <c r="I22" s="313">
        <v>519732.3</v>
      </c>
      <c r="J22" s="204">
        <v>6</v>
      </c>
      <c r="K22" s="321" t="s">
        <v>33</v>
      </c>
      <c r="L22" s="406">
        <v>121</v>
      </c>
      <c r="M22" s="407"/>
      <c r="N22" s="322">
        <v>0</v>
      </c>
      <c r="O22" s="347">
        <v>0</v>
      </c>
      <c r="P22" s="348">
        <f t="shared" si="0"/>
        <v>519732.3</v>
      </c>
      <c r="Q22" s="326"/>
      <c r="R22" s="175"/>
      <c r="AB22" s="36"/>
      <c r="AC22" s="36"/>
    </row>
    <row r="23" spans="1:29" ht="66">
      <c r="A23" s="203">
        <v>5</v>
      </c>
      <c r="B23" s="344" t="s">
        <v>444</v>
      </c>
      <c r="C23" s="345" t="s">
        <v>462</v>
      </c>
      <c r="D23" s="204" t="s">
        <v>42</v>
      </c>
      <c r="E23" s="346">
        <v>1</v>
      </c>
      <c r="F23" s="204">
        <v>2020</v>
      </c>
      <c r="G23" s="204">
        <v>2021</v>
      </c>
      <c r="H23" s="347">
        <f>I23/E23</f>
        <v>399198.82</v>
      </c>
      <c r="I23" s="313">
        <v>399198.82</v>
      </c>
      <c r="J23" s="204">
        <v>6</v>
      </c>
      <c r="K23" s="321" t="s">
        <v>33</v>
      </c>
      <c r="L23" s="406">
        <v>121</v>
      </c>
      <c r="M23" s="407"/>
      <c r="N23" s="322">
        <v>0</v>
      </c>
      <c r="O23" s="347">
        <v>0</v>
      </c>
      <c r="P23" s="348">
        <f t="shared" si="0"/>
        <v>399198.82</v>
      </c>
      <c r="Q23" s="325"/>
    </row>
    <row r="24" spans="1:29" s="174" customFormat="1" ht="243" customHeight="1">
      <c r="A24" s="203">
        <v>6</v>
      </c>
      <c r="B24" s="344" t="s">
        <v>445</v>
      </c>
      <c r="C24" s="354"/>
      <c r="D24" s="204" t="s">
        <v>42</v>
      </c>
      <c r="E24" s="346">
        <v>1</v>
      </c>
      <c r="F24" s="204">
        <v>2020</v>
      </c>
      <c r="G24" s="204">
        <v>2021</v>
      </c>
      <c r="H24" s="347">
        <f>I24/E24</f>
        <v>17003276.25</v>
      </c>
      <c r="I24" s="313">
        <v>17003276.25</v>
      </c>
      <c r="J24" s="204">
        <v>6</v>
      </c>
      <c r="K24" s="321" t="s">
        <v>33</v>
      </c>
      <c r="L24" s="406">
        <v>121</v>
      </c>
      <c r="M24" s="407"/>
      <c r="N24" s="322">
        <v>0</v>
      </c>
      <c r="O24" s="347">
        <v>0</v>
      </c>
      <c r="P24" s="348">
        <f t="shared" si="0"/>
        <v>17003276.25</v>
      </c>
      <c r="Q24" s="326"/>
      <c r="R24" s="175"/>
      <c r="AB24" s="36"/>
      <c r="AC24" s="36"/>
    </row>
    <row r="25" spans="1:29" ht="99">
      <c r="A25" s="203">
        <v>7</v>
      </c>
      <c r="B25" s="344" t="s">
        <v>446</v>
      </c>
      <c r="C25" s="345" t="s">
        <v>463</v>
      </c>
      <c r="D25" s="204" t="s">
        <v>42</v>
      </c>
      <c r="E25" s="346">
        <v>2</v>
      </c>
      <c r="F25" s="204">
        <v>2020</v>
      </c>
      <c r="G25" s="204">
        <v>2021</v>
      </c>
      <c r="H25" s="347">
        <v>397480.49</v>
      </c>
      <c r="I25" s="313">
        <v>794960.98</v>
      </c>
      <c r="J25" s="204">
        <v>6</v>
      </c>
      <c r="K25" s="321" t="s">
        <v>33</v>
      </c>
      <c r="L25" s="406">
        <v>121</v>
      </c>
      <c r="M25" s="407"/>
      <c r="N25" s="322">
        <v>0</v>
      </c>
      <c r="O25" s="347">
        <v>0</v>
      </c>
      <c r="P25" s="348">
        <f t="shared" si="0"/>
        <v>794960.98</v>
      </c>
      <c r="Q25" s="325"/>
    </row>
    <row r="26" spans="1:29" ht="99">
      <c r="A26" s="203">
        <v>8</v>
      </c>
      <c r="B26" s="344" t="s">
        <v>447</v>
      </c>
      <c r="C26" s="345" t="s">
        <v>464</v>
      </c>
      <c r="D26" s="204" t="s">
        <v>42</v>
      </c>
      <c r="E26" s="346">
        <v>1</v>
      </c>
      <c r="F26" s="204">
        <v>2020</v>
      </c>
      <c r="G26" s="204">
        <v>2021</v>
      </c>
      <c r="H26" s="347">
        <v>422608.06</v>
      </c>
      <c r="I26" s="313">
        <f>H26*E26</f>
        <v>422608.06</v>
      </c>
      <c r="J26" s="204">
        <v>6</v>
      </c>
      <c r="K26" s="321" t="s">
        <v>33</v>
      </c>
      <c r="L26" s="406">
        <v>121</v>
      </c>
      <c r="M26" s="407"/>
      <c r="N26" s="322">
        <v>0</v>
      </c>
      <c r="O26" s="347">
        <v>0</v>
      </c>
      <c r="P26" s="348">
        <f t="shared" si="0"/>
        <v>422608.06</v>
      </c>
      <c r="Q26" s="325"/>
    </row>
    <row r="27" spans="1:29" ht="99">
      <c r="A27" s="203">
        <v>9</v>
      </c>
      <c r="B27" s="344" t="s">
        <v>448</v>
      </c>
      <c r="C27" s="345" t="s">
        <v>465</v>
      </c>
      <c r="D27" s="204" t="s">
        <v>42</v>
      </c>
      <c r="E27" s="346">
        <v>1</v>
      </c>
      <c r="F27" s="204">
        <v>2020</v>
      </c>
      <c r="G27" s="204">
        <v>2021</v>
      </c>
      <c r="H27" s="347">
        <v>662840.12</v>
      </c>
      <c r="I27" s="313">
        <f>H27*E27</f>
        <v>662840.12</v>
      </c>
      <c r="J27" s="204">
        <v>6</v>
      </c>
      <c r="K27" s="321" t="s">
        <v>33</v>
      </c>
      <c r="L27" s="406">
        <v>121</v>
      </c>
      <c r="M27" s="407"/>
      <c r="N27" s="322">
        <v>0</v>
      </c>
      <c r="O27" s="347">
        <v>0</v>
      </c>
      <c r="P27" s="348">
        <f t="shared" si="0"/>
        <v>662840.12</v>
      </c>
      <c r="Q27" s="325"/>
    </row>
    <row r="28" spans="1:29" ht="99">
      <c r="A28" s="203">
        <v>10</v>
      </c>
      <c r="B28" s="344" t="s">
        <v>449</v>
      </c>
      <c r="C28" s="345" t="s">
        <v>466</v>
      </c>
      <c r="D28" s="204" t="s">
        <v>42</v>
      </c>
      <c r="E28" s="346">
        <v>2</v>
      </c>
      <c r="F28" s="204">
        <v>2020</v>
      </c>
      <c r="G28" s="204">
        <v>2021</v>
      </c>
      <c r="H28" s="347">
        <f>I28/E28</f>
        <v>117369.21</v>
      </c>
      <c r="I28" s="313">
        <v>234738.42</v>
      </c>
      <c r="J28" s="204">
        <v>6</v>
      </c>
      <c r="K28" s="321" t="s">
        <v>33</v>
      </c>
      <c r="L28" s="406">
        <v>121</v>
      </c>
      <c r="M28" s="407"/>
      <c r="N28" s="322">
        <v>0</v>
      </c>
      <c r="O28" s="347">
        <v>0</v>
      </c>
      <c r="P28" s="348">
        <f t="shared" si="0"/>
        <v>234738.42</v>
      </c>
      <c r="Q28" s="325"/>
    </row>
    <row r="29" spans="1:29" ht="66">
      <c r="A29" s="203">
        <v>11</v>
      </c>
      <c r="B29" s="344" t="s">
        <v>450</v>
      </c>
      <c r="C29" s="345" t="s">
        <v>467</v>
      </c>
      <c r="D29" s="204" t="s">
        <v>42</v>
      </c>
      <c r="E29" s="346">
        <v>9</v>
      </c>
      <c r="F29" s="204">
        <v>2020</v>
      </c>
      <c r="G29" s="204">
        <v>2021</v>
      </c>
      <c r="H29" s="347">
        <v>3297641.39</v>
      </c>
      <c r="I29" s="313">
        <v>29678772.510000002</v>
      </c>
      <c r="J29" s="204">
        <v>6</v>
      </c>
      <c r="K29" s="321" t="s">
        <v>33</v>
      </c>
      <c r="L29" s="406">
        <v>121</v>
      </c>
      <c r="M29" s="407"/>
      <c r="N29" s="322">
        <v>0</v>
      </c>
      <c r="O29" s="347">
        <v>0</v>
      </c>
      <c r="P29" s="348">
        <f t="shared" si="0"/>
        <v>29678772.510000002</v>
      </c>
      <c r="Q29" s="325"/>
    </row>
    <row r="30" spans="1:29" ht="66">
      <c r="A30" s="203">
        <v>12</v>
      </c>
      <c r="B30" s="344" t="s">
        <v>451</v>
      </c>
      <c r="C30" s="345" t="s">
        <v>467</v>
      </c>
      <c r="D30" s="204" t="s">
        <v>42</v>
      </c>
      <c r="E30" s="346">
        <v>9</v>
      </c>
      <c r="F30" s="204">
        <v>2020</v>
      </c>
      <c r="G30" s="204">
        <v>2021</v>
      </c>
      <c r="H30" s="347">
        <v>3322265.12</v>
      </c>
      <c r="I30" s="313">
        <v>29900386.079999998</v>
      </c>
      <c r="J30" s="204">
        <v>6</v>
      </c>
      <c r="K30" s="321" t="s">
        <v>33</v>
      </c>
      <c r="L30" s="406">
        <v>121</v>
      </c>
      <c r="M30" s="407"/>
      <c r="N30" s="322">
        <v>0</v>
      </c>
      <c r="O30" s="347">
        <v>0</v>
      </c>
      <c r="P30" s="348">
        <f t="shared" si="0"/>
        <v>29900386.079999998</v>
      </c>
      <c r="Q30" s="325"/>
    </row>
    <row r="31" spans="1:29" ht="66">
      <c r="A31" s="203">
        <v>13</v>
      </c>
      <c r="B31" s="344" t="s">
        <v>452</v>
      </c>
      <c r="C31" s="345" t="s">
        <v>468</v>
      </c>
      <c r="D31" s="204" t="s">
        <v>42</v>
      </c>
      <c r="E31" s="346">
        <v>12</v>
      </c>
      <c r="F31" s="204">
        <v>2020</v>
      </c>
      <c r="G31" s="204">
        <v>2021</v>
      </c>
      <c r="H31" s="347">
        <v>4323254.3600000003</v>
      </c>
      <c r="I31" s="313">
        <v>51879052.32</v>
      </c>
      <c r="J31" s="204">
        <v>6</v>
      </c>
      <c r="K31" s="321" t="s">
        <v>33</v>
      </c>
      <c r="L31" s="406">
        <v>121</v>
      </c>
      <c r="M31" s="407"/>
      <c r="N31" s="322">
        <v>0</v>
      </c>
      <c r="O31" s="347">
        <v>0</v>
      </c>
      <c r="P31" s="348">
        <f t="shared" si="0"/>
        <v>51879052.32</v>
      </c>
      <c r="Q31" s="325"/>
    </row>
    <row r="32" spans="1:29" ht="66">
      <c r="A32" s="203">
        <v>14</v>
      </c>
      <c r="B32" s="344" t="s">
        <v>618</v>
      </c>
      <c r="C32" s="345" t="s">
        <v>469</v>
      </c>
      <c r="D32" s="204" t="s">
        <v>42</v>
      </c>
      <c r="E32" s="346">
        <v>1</v>
      </c>
      <c r="F32" s="204">
        <v>2020</v>
      </c>
      <c r="G32" s="204">
        <v>2021</v>
      </c>
      <c r="H32" s="347">
        <f>I32/E32</f>
        <v>569307.88</v>
      </c>
      <c r="I32" s="313">
        <v>569307.88</v>
      </c>
      <c r="J32" s="204">
        <v>6</v>
      </c>
      <c r="K32" s="321" t="s">
        <v>33</v>
      </c>
      <c r="L32" s="406">
        <v>121</v>
      </c>
      <c r="M32" s="407"/>
      <c r="N32" s="322">
        <v>0</v>
      </c>
      <c r="O32" s="347">
        <v>0</v>
      </c>
      <c r="P32" s="348">
        <f t="shared" si="0"/>
        <v>569307.88</v>
      </c>
      <c r="Q32" s="325"/>
    </row>
    <row r="33" spans="1:17" ht="33.75">
      <c r="A33" s="203">
        <v>15</v>
      </c>
      <c r="B33" s="344" t="s">
        <v>194</v>
      </c>
      <c r="C33" s="345" t="s">
        <v>195</v>
      </c>
      <c r="D33" s="204" t="s">
        <v>42</v>
      </c>
      <c r="E33" s="346">
        <v>4</v>
      </c>
      <c r="F33" s="204">
        <v>2020</v>
      </c>
      <c r="G33" s="204">
        <v>2021</v>
      </c>
      <c r="H33" s="347">
        <v>110277.28</v>
      </c>
      <c r="I33" s="313">
        <v>441109.12</v>
      </c>
      <c r="J33" s="204">
        <v>6</v>
      </c>
      <c r="K33" s="321" t="s">
        <v>33</v>
      </c>
      <c r="L33" s="406">
        <v>121</v>
      </c>
      <c r="M33" s="407"/>
      <c r="N33" s="322">
        <v>0</v>
      </c>
      <c r="O33" s="347">
        <v>0</v>
      </c>
      <c r="P33" s="348">
        <f t="shared" si="0"/>
        <v>441109.12</v>
      </c>
      <c r="Q33" s="325"/>
    </row>
    <row r="34" spans="1:17" ht="66">
      <c r="A34" s="203">
        <v>16</v>
      </c>
      <c r="B34" s="344" t="s">
        <v>196</v>
      </c>
      <c r="C34" s="345" t="s">
        <v>470</v>
      </c>
      <c r="D34" s="204" t="s">
        <v>42</v>
      </c>
      <c r="E34" s="346">
        <v>2</v>
      </c>
      <c r="F34" s="204">
        <v>2020</v>
      </c>
      <c r="G34" s="204">
        <v>2021</v>
      </c>
      <c r="H34" s="347">
        <v>101127.67</v>
      </c>
      <c r="I34" s="313">
        <v>202255.34</v>
      </c>
      <c r="J34" s="204">
        <v>6</v>
      </c>
      <c r="K34" s="321" t="s">
        <v>33</v>
      </c>
      <c r="L34" s="406">
        <v>121</v>
      </c>
      <c r="M34" s="407"/>
      <c r="N34" s="322">
        <v>0</v>
      </c>
      <c r="O34" s="347">
        <v>0</v>
      </c>
      <c r="P34" s="348">
        <f t="shared" si="0"/>
        <v>202255.34</v>
      </c>
      <c r="Q34" s="325"/>
    </row>
    <row r="35" spans="1:17" ht="33.75">
      <c r="A35" s="203">
        <v>17</v>
      </c>
      <c r="B35" s="344" t="s">
        <v>453</v>
      </c>
      <c r="C35" s="345" t="s">
        <v>471</v>
      </c>
      <c r="D35" s="204" t="s">
        <v>42</v>
      </c>
      <c r="E35" s="346">
        <v>1</v>
      </c>
      <c r="F35" s="204">
        <v>2020</v>
      </c>
      <c r="G35" s="204">
        <v>2021</v>
      </c>
      <c r="H35" s="347">
        <f>I35/E35</f>
        <v>1580119.83</v>
      </c>
      <c r="I35" s="313">
        <v>1580119.83</v>
      </c>
      <c r="J35" s="204">
        <v>6</v>
      </c>
      <c r="K35" s="321" t="s">
        <v>33</v>
      </c>
      <c r="L35" s="406">
        <v>121</v>
      </c>
      <c r="M35" s="407"/>
      <c r="N35" s="322">
        <v>0</v>
      </c>
      <c r="O35" s="347">
        <v>0</v>
      </c>
      <c r="P35" s="348">
        <f t="shared" si="0"/>
        <v>1580119.83</v>
      </c>
      <c r="Q35" s="325"/>
    </row>
    <row r="36" spans="1:17" ht="132">
      <c r="A36" s="203">
        <v>18</v>
      </c>
      <c r="B36" s="344" t="s">
        <v>454</v>
      </c>
      <c r="C36" s="345" t="s">
        <v>472</v>
      </c>
      <c r="D36" s="204" t="s">
        <v>42</v>
      </c>
      <c r="E36" s="346">
        <v>2</v>
      </c>
      <c r="F36" s="204">
        <v>2020</v>
      </c>
      <c r="G36" s="204">
        <v>2021</v>
      </c>
      <c r="H36" s="347">
        <v>34634.82</v>
      </c>
      <c r="I36" s="313">
        <v>69269.64</v>
      </c>
      <c r="J36" s="204">
        <v>6</v>
      </c>
      <c r="K36" s="321" t="s">
        <v>33</v>
      </c>
      <c r="L36" s="406">
        <v>121</v>
      </c>
      <c r="M36" s="407"/>
      <c r="N36" s="322">
        <v>0</v>
      </c>
      <c r="O36" s="347">
        <v>0</v>
      </c>
      <c r="P36" s="348">
        <f t="shared" si="0"/>
        <v>69269.64</v>
      </c>
      <c r="Q36" s="325"/>
    </row>
    <row r="37" spans="1:17" ht="132">
      <c r="A37" s="203">
        <v>19</v>
      </c>
      <c r="B37" s="344" t="s">
        <v>455</v>
      </c>
      <c r="C37" s="345" t="s">
        <v>472</v>
      </c>
      <c r="D37" s="204" t="s">
        <v>42</v>
      </c>
      <c r="E37" s="346">
        <v>2</v>
      </c>
      <c r="F37" s="204">
        <v>2020</v>
      </c>
      <c r="G37" s="204">
        <v>2021</v>
      </c>
      <c r="H37" s="347">
        <v>34634.82</v>
      </c>
      <c r="I37" s="313">
        <v>69269.64</v>
      </c>
      <c r="J37" s="204">
        <v>6</v>
      </c>
      <c r="K37" s="321" t="s">
        <v>33</v>
      </c>
      <c r="L37" s="406">
        <v>121</v>
      </c>
      <c r="M37" s="407"/>
      <c r="N37" s="322">
        <v>0</v>
      </c>
      <c r="O37" s="347">
        <v>0</v>
      </c>
      <c r="P37" s="348">
        <f t="shared" si="0"/>
        <v>69269.64</v>
      </c>
      <c r="Q37" s="325"/>
    </row>
    <row r="38" spans="1:17" ht="66">
      <c r="A38" s="203">
        <v>20</v>
      </c>
      <c r="B38" s="344" t="s">
        <v>456</v>
      </c>
      <c r="C38" s="345" t="s">
        <v>473</v>
      </c>
      <c r="D38" s="204" t="s">
        <v>42</v>
      </c>
      <c r="E38" s="346">
        <v>1</v>
      </c>
      <c r="F38" s="204">
        <v>2020</v>
      </c>
      <c r="G38" s="204">
        <v>2021</v>
      </c>
      <c r="H38" s="347">
        <v>15949.4</v>
      </c>
      <c r="I38" s="313">
        <v>15949.4</v>
      </c>
      <c r="J38" s="204">
        <v>6</v>
      </c>
      <c r="K38" s="321" t="s">
        <v>33</v>
      </c>
      <c r="L38" s="406">
        <v>121</v>
      </c>
      <c r="M38" s="407"/>
      <c r="N38" s="322">
        <v>0</v>
      </c>
      <c r="O38" s="347">
        <v>0</v>
      </c>
      <c r="P38" s="348">
        <f t="shared" si="0"/>
        <v>15949.4</v>
      </c>
      <c r="Q38" s="325"/>
    </row>
    <row r="39" spans="1:17" ht="66">
      <c r="A39" s="203">
        <v>21</v>
      </c>
      <c r="B39" s="344" t="s">
        <v>456</v>
      </c>
      <c r="C39" s="345" t="s">
        <v>474</v>
      </c>
      <c r="D39" s="204" t="s">
        <v>42</v>
      </c>
      <c r="E39" s="346">
        <v>1</v>
      </c>
      <c r="F39" s="204">
        <v>2020</v>
      </c>
      <c r="G39" s="204">
        <v>2021</v>
      </c>
      <c r="H39" s="347">
        <v>20157.990000000002</v>
      </c>
      <c r="I39" s="313">
        <v>20157.990000000002</v>
      </c>
      <c r="J39" s="204">
        <v>6</v>
      </c>
      <c r="K39" s="321" t="s">
        <v>33</v>
      </c>
      <c r="L39" s="406">
        <v>121</v>
      </c>
      <c r="M39" s="407"/>
      <c r="N39" s="322">
        <v>0</v>
      </c>
      <c r="O39" s="347">
        <v>0</v>
      </c>
      <c r="P39" s="348">
        <f t="shared" si="0"/>
        <v>20157.990000000002</v>
      </c>
      <c r="Q39" s="325"/>
    </row>
    <row r="40" spans="1:17" ht="33.75">
      <c r="A40" s="203">
        <v>22</v>
      </c>
      <c r="B40" s="344" t="s">
        <v>457</v>
      </c>
      <c r="C40" s="345" t="s">
        <v>475</v>
      </c>
      <c r="D40" s="204" t="s">
        <v>42</v>
      </c>
      <c r="E40" s="346">
        <v>4</v>
      </c>
      <c r="F40" s="204">
        <v>2020</v>
      </c>
      <c r="G40" s="204">
        <v>2021</v>
      </c>
      <c r="H40" s="347">
        <v>9149.58</v>
      </c>
      <c r="I40" s="313">
        <v>36598.32</v>
      </c>
      <c r="J40" s="204">
        <v>6</v>
      </c>
      <c r="K40" s="321" t="s">
        <v>33</v>
      </c>
      <c r="L40" s="406">
        <v>121</v>
      </c>
      <c r="M40" s="407"/>
      <c r="N40" s="322">
        <v>0</v>
      </c>
      <c r="O40" s="347">
        <v>0</v>
      </c>
      <c r="P40" s="348">
        <f t="shared" si="0"/>
        <v>36598.32</v>
      </c>
      <c r="Q40" s="325"/>
    </row>
    <row r="41" spans="1:17" ht="33.75">
      <c r="A41" s="203">
        <v>23</v>
      </c>
      <c r="B41" s="344" t="s">
        <v>198</v>
      </c>
      <c r="C41" s="345" t="s">
        <v>199</v>
      </c>
      <c r="D41" s="204" t="s">
        <v>42</v>
      </c>
      <c r="E41" s="346">
        <v>4</v>
      </c>
      <c r="F41" s="204">
        <v>2020</v>
      </c>
      <c r="G41" s="204">
        <v>2021</v>
      </c>
      <c r="H41" s="347">
        <v>26862.04</v>
      </c>
      <c r="I41" s="313">
        <v>107448.16</v>
      </c>
      <c r="J41" s="204">
        <v>6</v>
      </c>
      <c r="K41" s="321" t="s">
        <v>33</v>
      </c>
      <c r="L41" s="406">
        <v>121</v>
      </c>
      <c r="M41" s="407"/>
      <c r="N41" s="322">
        <v>0</v>
      </c>
      <c r="O41" s="347">
        <v>0</v>
      </c>
      <c r="P41" s="348">
        <f t="shared" si="0"/>
        <v>107448.16</v>
      </c>
      <c r="Q41" s="325"/>
    </row>
    <row r="42" spans="1:17" ht="33.75">
      <c r="A42" s="203">
        <v>24</v>
      </c>
      <c r="B42" s="344" t="s">
        <v>458</v>
      </c>
      <c r="C42" s="345"/>
      <c r="D42" s="204" t="s">
        <v>42</v>
      </c>
      <c r="E42" s="346">
        <v>1</v>
      </c>
      <c r="F42" s="204">
        <v>2020</v>
      </c>
      <c r="G42" s="204">
        <v>2021</v>
      </c>
      <c r="H42" s="347">
        <v>44022.1</v>
      </c>
      <c r="I42" s="347">
        <v>44022.1</v>
      </c>
      <c r="J42" s="204">
        <v>6</v>
      </c>
      <c r="K42" s="321" t="s">
        <v>33</v>
      </c>
      <c r="L42" s="406">
        <v>121</v>
      </c>
      <c r="M42" s="407"/>
      <c r="N42" s="322">
        <v>0</v>
      </c>
      <c r="O42" s="347">
        <v>0</v>
      </c>
      <c r="P42" s="348">
        <f t="shared" si="0"/>
        <v>44022.1</v>
      </c>
      <c r="Q42" s="325"/>
    </row>
    <row r="43" spans="1:17" ht="33.75">
      <c r="A43" s="203">
        <v>25</v>
      </c>
      <c r="B43" s="344" t="s">
        <v>459</v>
      </c>
      <c r="C43" s="345"/>
      <c r="D43" s="204" t="s">
        <v>42</v>
      </c>
      <c r="E43" s="346">
        <v>54</v>
      </c>
      <c r="F43" s="204">
        <v>2020</v>
      </c>
      <c r="G43" s="204">
        <v>2021</v>
      </c>
      <c r="H43" s="347">
        <v>350.88</v>
      </c>
      <c r="I43" s="313">
        <v>18947.52</v>
      </c>
      <c r="J43" s="204">
        <v>6</v>
      </c>
      <c r="K43" s="321" t="s">
        <v>33</v>
      </c>
      <c r="L43" s="406">
        <v>121</v>
      </c>
      <c r="M43" s="407"/>
      <c r="N43" s="322">
        <v>0</v>
      </c>
      <c r="O43" s="347">
        <v>0</v>
      </c>
      <c r="P43" s="348">
        <f t="shared" si="0"/>
        <v>18947.52</v>
      </c>
      <c r="Q43" s="325"/>
    </row>
    <row r="44" spans="1:17" ht="66">
      <c r="A44" s="203">
        <v>26</v>
      </c>
      <c r="B44" s="344" t="s">
        <v>489</v>
      </c>
      <c r="C44" s="345" t="s">
        <v>490</v>
      </c>
      <c r="D44" s="204" t="s">
        <v>42</v>
      </c>
      <c r="E44" s="346">
        <v>2</v>
      </c>
      <c r="F44" s="204">
        <v>2020</v>
      </c>
      <c r="G44" s="204">
        <v>2021</v>
      </c>
      <c r="H44" s="347">
        <v>5176.8999999999996</v>
      </c>
      <c r="I44" s="313">
        <v>10353.799999999999</v>
      </c>
      <c r="J44" s="204">
        <v>6</v>
      </c>
      <c r="K44" s="321" t="s">
        <v>33</v>
      </c>
      <c r="L44" s="406">
        <v>121</v>
      </c>
      <c r="M44" s="407"/>
      <c r="N44" s="322">
        <v>0</v>
      </c>
      <c r="O44" s="347">
        <v>0</v>
      </c>
      <c r="P44" s="348">
        <f t="shared" si="0"/>
        <v>10353.799999999999</v>
      </c>
      <c r="Q44" s="325"/>
    </row>
    <row r="45" spans="1:17" ht="66">
      <c r="A45" s="203">
        <v>27</v>
      </c>
      <c r="B45" s="344" t="s">
        <v>492</v>
      </c>
      <c r="C45" s="345" t="s">
        <v>491</v>
      </c>
      <c r="D45" s="204" t="s">
        <v>42</v>
      </c>
      <c r="E45" s="346">
        <v>2</v>
      </c>
      <c r="F45" s="204">
        <v>2020</v>
      </c>
      <c r="G45" s="204">
        <v>2021</v>
      </c>
      <c r="H45" s="347">
        <v>2265029.63</v>
      </c>
      <c r="I45" s="313">
        <v>4530059.26</v>
      </c>
      <c r="J45" s="204">
        <v>6</v>
      </c>
      <c r="K45" s="321" t="s">
        <v>33</v>
      </c>
      <c r="L45" s="406">
        <v>121</v>
      </c>
      <c r="M45" s="407"/>
      <c r="N45" s="322">
        <v>0</v>
      </c>
      <c r="O45" s="347">
        <v>0</v>
      </c>
      <c r="P45" s="348">
        <f t="shared" si="0"/>
        <v>4530059.26</v>
      </c>
      <c r="Q45" s="325"/>
    </row>
    <row r="46" spans="1:17" ht="66">
      <c r="A46" s="203">
        <v>28</v>
      </c>
      <c r="B46" s="344" t="s">
        <v>499</v>
      </c>
      <c r="C46" s="345" t="s">
        <v>493</v>
      </c>
      <c r="D46" s="204" t="s">
        <v>42</v>
      </c>
      <c r="E46" s="346">
        <v>18</v>
      </c>
      <c r="F46" s="204">
        <v>2020</v>
      </c>
      <c r="G46" s="204">
        <v>2021</v>
      </c>
      <c r="H46" s="347">
        <v>151062.04999999999</v>
      </c>
      <c r="I46" s="313">
        <v>2719116.9</v>
      </c>
      <c r="J46" s="204">
        <v>6</v>
      </c>
      <c r="K46" s="321" t="s">
        <v>33</v>
      </c>
      <c r="L46" s="406">
        <v>121</v>
      </c>
      <c r="M46" s="407"/>
      <c r="N46" s="322">
        <v>0</v>
      </c>
      <c r="O46" s="347">
        <v>0</v>
      </c>
      <c r="P46" s="348">
        <f t="shared" si="0"/>
        <v>2719116.9</v>
      </c>
      <c r="Q46" s="325"/>
    </row>
    <row r="47" spans="1:17" ht="66">
      <c r="A47" s="203">
        <v>29</v>
      </c>
      <c r="B47" s="344" t="s">
        <v>501</v>
      </c>
      <c r="C47" s="345" t="s">
        <v>494</v>
      </c>
      <c r="D47" s="204" t="s">
        <v>42</v>
      </c>
      <c r="E47" s="346">
        <v>36</v>
      </c>
      <c r="F47" s="204">
        <v>2020</v>
      </c>
      <c r="G47" s="204">
        <v>2021</v>
      </c>
      <c r="H47" s="347">
        <v>172921.38</v>
      </c>
      <c r="I47" s="313">
        <v>6225169.6799999997</v>
      </c>
      <c r="J47" s="204">
        <v>6</v>
      </c>
      <c r="K47" s="321" t="s">
        <v>33</v>
      </c>
      <c r="L47" s="406">
        <v>121</v>
      </c>
      <c r="M47" s="407"/>
      <c r="N47" s="322">
        <v>0</v>
      </c>
      <c r="O47" s="347">
        <v>0</v>
      </c>
      <c r="P47" s="348">
        <f t="shared" si="0"/>
        <v>6225169.6799999997</v>
      </c>
      <c r="Q47" s="325"/>
    </row>
    <row r="48" spans="1:17" ht="66">
      <c r="A48" s="203">
        <v>30</v>
      </c>
      <c r="B48" s="344" t="s">
        <v>502</v>
      </c>
      <c r="C48" s="345" t="s">
        <v>495</v>
      </c>
      <c r="D48" s="204" t="s">
        <v>42</v>
      </c>
      <c r="E48" s="346">
        <v>36</v>
      </c>
      <c r="F48" s="204">
        <v>2020</v>
      </c>
      <c r="G48" s="204">
        <v>2021</v>
      </c>
      <c r="H48" s="347">
        <v>321365.28999999998</v>
      </c>
      <c r="I48" s="313">
        <v>11569150.439999999</v>
      </c>
      <c r="J48" s="204">
        <v>6</v>
      </c>
      <c r="K48" s="321" t="s">
        <v>33</v>
      </c>
      <c r="L48" s="406">
        <v>121</v>
      </c>
      <c r="M48" s="407"/>
      <c r="N48" s="322">
        <v>0</v>
      </c>
      <c r="O48" s="347">
        <v>0</v>
      </c>
      <c r="P48" s="348">
        <f t="shared" si="0"/>
        <v>11569150.439999999</v>
      </c>
      <c r="Q48" s="325"/>
    </row>
    <row r="49" spans="1:29" ht="66">
      <c r="A49" s="203">
        <v>31</v>
      </c>
      <c r="B49" s="344" t="s">
        <v>500</v>
      </c>
      <c r="C49" s="345" t="s">
        <v>496</v>
      </c>
      <c r="D49" s="204" t="s">
        <v>42</v>
      </c>
      <c r="E49" s="346">
        <v>2</v>
      </c>
      <c r="F49" s="204">
        <v>2020</v>
      </c>
      <c r="G49" s="204">
        <v>2021</v>
      </c>
      <c r="H49" s="347">
        <v>421768.62</v>
      </c>
      <c r="I49" s="313">
        <v>843537.24</v>
      </c>
      <c r="J49" s="204">
        <v>6</v>
      </c>
      <c r="K49" s="321" t="s">
        <v>33</v>
      </c>
      <c r="L49" s="406">
        <v>121</v>
      </c>
      <c r="M49" s="407"/>
      <c r="N49" s="322">
        <v>0</v>
      </c>
      <c r="O49" s="347">
        <v>0</v>
      </c>
      <c r="P49" s="348">
        <f t="shared" si="0"/>
        <v>843537.24</v>
      </c>
      <c r="Q49" s="325"/>
    </row>
    <row r="50" spans="1:29" ht="66">
      <c r="A50" s="203">
        <v>32</v>
      </c>
      <c r="B50" s="344" t="s">
        <v>503</v>
      </c>
      <c r="C50" s="345" t="s">
        <v>497</v>
      </c>
      <c r="D50" s="204" t="s">
        <v>42</v>
      </c>
      <c r="E50" s="346">
        <v>3</v>
      </c>
      <c r="F50" s="204">
        <v>2020</v>
      </c>
      <c r="G50" s="204">
        <v>2021</v>
      </c>
      <c r="H50" s="347">
        <v>311799.25</v>
      </c>
      <c r="I50" s="313">
        <v>935397.75</v>
      </c>
      <c r="J50" s="204">
        <v>6</v>
      </c>
      <c r="K50" s="321" t="s">
        <v>33</v>
      </c>
      <c r="L50" s="406">
        <v>121</v>
      </c>
      <c r="M50" s="407"/>
      <c r="N50" s="322">
        <v>0</v>
      </c>
      <c r="O50" s="347">
        <v>0</v>
      </c>
      <c r="P50" s="348">
        <f t="shared" si="0"/>
        <v>935397.75</v>
      </c>
      <c r="Q50" s="325"/>
    </row>
    <row r="51" spans="1:29" ht="132">
      <c r="A51" s="203">
        <v>33</v>
      </c>
      <c r="B51" s="344" t="s">
        <v>504</v>
      </c>
      <c r="C51" s="345" t="s">
        <v>498</v>
      </c>
      <c r="D51" s="204" t="s">
        <v>42</v>
      </c>
      <c r="E51" s="346">
        <v>11</v>
      </c>
      <c r="F51" s="204">
        <v>2020</v>
      </c>
      <c r="G51" s="204">
        <v>2021</v>
      </c>
      <c r="H51" s="347">
        <v>8982.73</v>
      </c>
      <c r="I51" s="313">
        <v>98810.03</v>
      </c>
      <c r="J51" s="204">
        <v>6</v>
      </c>
      <c r="K51" s="321" t="s">
        <v>33</v>
      </c>
      <c r="L51" s="406">
        <v>121</v>
      </c>
      <c r="M51" s="407"/>
      <c r="N51" s="322">
        <v>0</v>
      </c>
      <c r="O51" s="347">
        <v>0</v>
      </c>
      <c r="P51" s="348">
        <f t="shared" si="0"/>
        <v>98810.03</v>
      </c>
      <c r="Q51" s="325"/>
    </row>
    <row r="52" spans="1:29" ht="33.75">
      <c r="A52" s="411" t="s">
        <v>617</v>
      </c>
      <c r="B52" s="412"/>
      <c r="C52" s="412"/>
      <c r="D52" s="412"/>
      <c r="E52" s="413"/>
      <c r="F52" s="413"/>
      <c r="G52" s="413"/>
      <c r="H52" s="414"/>
      <c r="I52" s="318">
        <f>I51+I50+I49+I48+I47+I46+I45+I44+I43+I42+I41+I40+I39+I38+I37+I36+I35+I34+I33+I32+I31+I30+I29+I28+I27+I26+I25+I24+I23+I22+I21+I20+I19</f>
        <v>163458001.01999998</v>
      </c>
      <c r="J52" s="415"/>
      <c r="K52" s="416"/>
      <c r="L52" s="416"/>
      <c r="M52" s="416"/>
      <c r="N52" s="416"/>
      <c r="O52" s="417"/>
      <c r="P52" s="350">
        <f>P51+P50+P49+P48+P47+P46+P45+P44+P43+P42+P41+P40+P39+P38+P37+P36+P35+P34+P33+P32+P31+P30+P29+P28+P27+P26+P25+P24+P23+P22+P21+P20+P19</f>
        <v>163458001.01999998</v>
      </c>
      <c r="Q52" s="325"/>
    </row>
    <row r="53" spans="1:29" ht="33">
      <c r="A53" s="408" t="s">
        <v>439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10"/>
      <c r="Q53" s="325"/>
    </row>
    <row r="54" spans="1:29" ht="99">
      <c r="A54" s="203">
        <v>1</v>
      </c>
      <c r="B54" s="344" t="s">
        <v>416</v>
      </c>
      <c r="C54" s="346" t="s">
        <v>429</v>
      </c>
      <c r="D54" s="204" t="s">
        <v>42</v>
      </c>
      <c r="E54" s="346">
        <v>2</v>
      </c>
      <c r="F54" s="204">
        <v>2020</v>
      </c>
      <c r="G54" s="204">
        <v>2021</v>
      </c>
      <c r="H54" s="313">
        <v>728785.09</v>
      </c>
      <c r="I54" s="348">
        <v>1457570.18</v>
      </c>
      <c r="J54" s="204">
        <v>7</v>
      </c>
      <c r="K54" s="321" t="s">
        <v>32</v>
      </c>
      <c r="L54" s="406">
        <v>181</v>
      </c>
      <c r="M54" s="407"/>
      <c r="N54" s="322">
        <v>0</v>
      </c>
      <c r="O54" s="347">
        <v>0</v>
      </c>
      <c r="P54" s="348">
        <f>I54</f>
        <v>1457570.18</v>
      </c>
      <c r="Q54" s="325"/>
    </row>
    <row r="55" spans="1:29" ht="99">
      <c r="A55" s="203">
        <v>2</v>
      </c>
      <c r="B55" s="344" t="s">
        <v>417</v>
      </c>
      <c r="C55" s="346" t="s">
        <v>430</v>
      </c>
      <c r="D55" s="204" t="s">
        <v>42</v>
      </c>
      <c r="E55" s="346">
        <v>2</v>
      </c>
      <c r="F55" s="204">
        <v>2020</v>
      </c>
      <c r="G55" s="204">
        <v>2021</v>
      </c>
      <c r="H55" s="313">
        <v>747776.94</v>
      </c>
      <c r="I55" s="348">
        <v>1495553.88</v>
      </c>
      <c r="J55" s="204">
        <v>7</v>
      </c>
      <c r="K55" s="321" t="s">
        <v>32</v>
      </c>
      <c r="L55" s="406">
        <v>181</v>
      </c>
      <c r="M55" s="407"/>
      <c r="N55" s="322">
        <v>0</v>
      </c>
      <c r="O55" s="347">
        <v>0</v>
      </c>
      <c r="P55" s="348">
        <f t="shared" ref="P55:P74" si="1">I55</f>
        <v>1495553.88</v>
      </c>
      <c r="Q55" s="325"/>
    </row>
    <row r="56" spans="1:29" s="174" customFormat="1" ht="66">
      <c r="A56" s="203" t="s">
        <v>23</v>
      </c>
      <c r="B56" s="344" t="s">
        <v>418</v>
      </c>
      <c r="C56" s="346" t="s">
        <v>429</v>
      </c>
      <c r="D56" s="204" t="s">
        <v>42</v>
      </c>
      <c r="E56" s="346">
        <v>2</v>
      </c>
      <c r="F56" s="204">
        <v>2020</v>
      </c>
      <c r="G56" s="204">
        <v>2021</v>
      </c>
      <c r="H56" s="313">
        <v>1159228.96</v>
      </c>
      <c r="I56" s="348">
        <v>2318457.92</v>
      </c>
      <c r="J56" s="204">
        <v>7</v>
      </c>
      <c r="K56" s="321" t="s">
        <v>32</v>
      </c>
      <c r="L56" s="406">
        <v>181</v>
      </c>
      <c r="M56" s="407"/>
      <c r="N56" s="322">
        <v>0</v>
      </c>
      <c r="O56" s="347">
        <v>0</v>
      </c>
      <c r="P56" s="348">
        <f t="shared" si="1"/>
        <v>2318457.92</v>
      </c>
      <c r="Q56" s="326"/>
      <c r="R56" s="175"/>
      <c r="AB56" s="36"/>
      <c r="AC56" s="36"/>
    </row>
    <row r="57" spans="1:29" ht="99">
      <c r="A57" s="203" t="s">
        <v>24</v>
      </c>
      <c r="B57" s="344" t="s">
        <v>419</v>
      </c>
      <c r="C57" s="346" t="s">
        <v>431</v>
      </c>
      <c r="D57" s="204" t="s">
        <v>42</v>
      </c>
      <c r="E57" s="346">
        <v>2</v>
      </c>
      <c r="F57" s="204">
        <v>2020</v>
      </c>
      <c r="G57" s="204">
        <v>2021</v>
      </c>
      <c r="H57" s="313">
        <v>1053899.6399999999</v>
      </c>
      <c r="I57" s="348">
        <v>2107799.2799999998</v>
      </c>
      <c r="J57" s="204">
        <v>7</v>
      </c>
      <c r="K57" s="321" t="s">
        <v>32</v>
      </c>
      <c r="L57" s="406">
        <v>181</v>
      </c>
      <c r="M57" s="407"/>
      <c r="N57" s="322">
        <v>0</v>
      </c>
      <c r="O57" s="347">
        <v>0</v>
      </c>
      <c r="P57" s="348">
        <f t="shared" si="1"/>
        <v>2107799.2799999998</v>
      </c>
      <c r="Q57" s="325"/>
    </row>
    <row r="58" spans="1:29" ht="99">
      <c r="A58" s="203" t="s">
        <v>25</v>
      </c>
      <c r="B58" s="344" t="s">
        <v>420</v>
      </c>
      <c r="C58" s="351" t="s">
        <v>432</v>
      </c>
      <c r="D58" s="204" t="s">
        <v>42</v>
      </c>
      <c r="E58" s="346">
        <v>1</v>
      </c>
      <c r="F58" s="204">
        <v>2020</v>
      </c>
      <c r="G58" s="204">
        <v>2021</v>
      </c>
      <c r="H58" s="348">
        <v>73063.94</v>
      </c>
      <c r="I58" s="348">
        <f t="shared" ref="I58:I61" si="2">H58*E58</f>
        <v>73063.94</v>
      </c>
      <c r="J58" s="204">
        <v>7</v>
      </c>
      <c r="K58" s="321" t="s">
        <v>32</v>
      </c>
      <c r="L58" s="406">
        <v>181</v>
      </c>
      <c r="M58" s="407"/>
      <c r="N58" s="322">
        <v>0</v>
      </c>
      <c r="O58" s="347">
        <v>0</v>
      </c>
      <c r="P58" s="348">
        <f t="shared" si="1"/>
        <v>73063.94</v>
      </c>
      <c r="Q58" s="325"/>
      <c r="S58" s="205"/>
    </row>
    <row r="59" spans="1:29" s="174" customFormat="1" ht="69.75" customHeight="1">
      <c r="A59" s="203" t="s">
        <v>26</v>
      </c>
      <c r="B59" s="344" t="s">
        <v>421</v>
      </c>
      <c r="C59" s="351" t="s">
        <v>433</v>
      </c>
      <c r="D59" s="204" t="s">
        <v>42</v>
      </c>
      <c r="E59" s="346">
        <v>1</v>
      </c>
      <c r="F59" s="204">
        <v>2020</v>
      </c>
      <c r="G59" s="204">
        <v>2021</v>
      </c>
      <c r="H59" s="348">
        <v>93445.56</v>
      </c>
      <c r="I59" s="348">
        <f t="shared" si="2"/>
        <v>93445.56</v>
      </c>
      <c r="J59" s="204">
        <v>7</v>
      </c>
      <c r="K59" s="321" t="s">
        <v>32</v>
      </c>
      <c r="L59" s="406">
        <v>181</v>
      </c>
      <c r="M59" s="407"/>
      <c r="N59" s="322">
        <v>0</v>
      </c>
      <c r="O59" s="347">
        <v>0</v>
      </c>
      <c r="P59" s="348">
        <f t="shared" si="1"/>
        <v>93445.56</v>
      </c>
      <c r="Q59" s="326"/>
      <c r="R59" s="175"/>
      <c r="AB59" s="36"/>
      <c r="AC59" s="36"/>
    </row>
    <row r="60" spans="1:29" s="174" customFormat="1" ht="99">
      <c r="A60" s="203" t="s">
        <v>27</v>
      </c>
      <c r="B60" s="344" t="s">
        <v>422</v>
      </c>
      <c r="C60" s="351" t="s">
        <v>434</v>
      </c>
      <c r="D60" s="204" t="s">
        <v>42</v>
      </c>
      <c r="E60" s="346">
        <v>3</v>
      </c>
      <c r="F60" s="204">
        <v>2020</v>
      </c>
      <c r="G60" s="204">
        <v>2021</v>
      </c>
      <c r="H60" s="348">
        <v>186846.69</v>
      </c>
      <c r="I60" s="348">
        <f t="shared" si="2"/>
        <v>560540.07000000007</v>
      </c>
      <c r="J60" s="204">
        <v>7</v>
      </c>
      <c r="K60" s="321" t="s">
        <v>32</v>
      </c>
      <c r="L60" s="406">
        <v>181</v>
      </c>
      <c r="M60" s="407"/>
      <c r="N60" s="322">
        <v>0</v>
      </c>
      <c r="O60" s="347">
        <v>0</v>
      </c>
      <c r="P60" s="348">
        <f t="shared" si="1"/>
        <v>560540.07000000007</v>
      </c>
      <c r="Q60" s="326"/>
      <c r="R60" s="175"/>
      <c r="S60" s="206"/>
      <c r="AB60" s="36"/>
      <c r="AC60" s="36"/>
    </row>
    <row r="61" spans="1:29" s="174" customFormat="1" ht="66">
      <c r="A61" s="203" t="s">
        <v>203</v>
      </c>
      <c r="B61" s="344" t="s">
        <v>423</v>
      </c>
      <c r="C61" s="351" t="s">
        <v>435</v>
      </c>
      <c r="D61" s="204" t="s">
        <v>42</v>
      </c>
      <c r="E61" s="346">
        <v>1</v>
      </c>
      <c r="F61" s="204">
        <v>2020</v>
      </c>
      <c r="G61" s="204">
        <v>2021</v>
      </c>
      <c r="H61" s="348">
        <v>78380.639999999999</v>
      </c>
      <c r="I61" s="348">
        <f t="shared" si="2"/>
        <v>78380.639999999999</v>
      </c>
      <c r="J61" s="204">
        <v>7</v>
      </c>
      <c r="K61" s="321" t="s">
        <v>32</v>
      </c>
      <c r="L61" s="406">
        <v>181</v>
      </c>
      <c r="M61" s="407"/>
      <c r="N61" s="322">
        <v>0</v>
      </c>
      <c r="O61" s="347">
        <v>0</v>
      </c>
      <c r="P61" s="348">
        <f t="shared" si="1"/>
        <v>78380.639999999999</v>
      </c>
      <c r="Q61" s="326"/>
      <c r="R61" s="175"/>
      <c r="S61" s="206"/>
      <c r="AB61" s="36"/>
      <c r="AC61" s="36"/>
    </row>
    <row r="62" spans="1:29" s="174" customFormat="1" ht="66">
      <c r="A62" s="203" t="s">
        <v>241</v>
      </c>
      <c r="B62" s="344" t="s">
        <v>208</v>
      </c>
      <c r="C62" s="346" t="s">
        <v>209</v>
      </c>
      <c r="D62" s="204" t="s">
        <v>42</v>
      </c>
      <c r="E62" s="346">
        <v>4</v>
      </c>
      <c r="F62" s="204">
        <v>2020</v>
      </c>
      <c r="G62" s="204">
        <v>2021</v>
      </c>
      <c r="H62" s="313">
        <v>53724.09</v>
      </c>
      <c r="I62" s="313">
        <v>214896.36</v>
      </c>
      <c r="J62" s="204">
        <v>7</v>
      </c>
      <c r="K62" s="321" t="s">
        <v>32</v>
      </c>
      <c r="L62" s="406">
        <v>181</v>
      </c>
      <c r="M62" s="407"/>
      <c r="N62" s="322">
        <v>0</v>
      </c>
      <c r="O62" s="347">
        <v>0</v>
      </c>
      <c r="P62" s="348">
        <f t="shared" si="1"/>
        <v>214896.36</v>
      </c>
      <c r="Q62" s="326"/>
      <c r="R62" s="175"/>
      <c r="S62" s="206"/>
      <c r="AB62" s="36"/>
      <c r="AC62" s="36"/>
    </row>
    <row r="63" spans="1:29" s="174" customFormat="1" ht="33.75">
      <c r="A63" s="203" t="s">
        <v>242</v>
      </c>
      <c r="B63" s="344" t="s">
        <v>424</v>
      </c>
      <c r="C63" s="351" t="s">
        <v>211</v>
      </c>
      <c r="D63" s="204" t="s">
        <v>42</v>
      </c>
      <c r="E63" s="346">
        <v>4</v>
      </c>
      <c r="F63" s="204">
        <v>2020</v>
      </c>
      <c r="G63" s="204">
        <v>2021</v>
      </c>
      <c r="H63" s="313">
        <v>47229.32</v>
      </c>
      <c r="I63" s="313">
        <v>188917.28</v>
      </c>
      <c r="J63" s="204">
        <v>7</v>
      </c>
      <c r="K63" s="321" t="s">
        <v>32</v>
      </c>
      <c r="L63" s="406">
        <v>181</v>
      </c>
      <c r="M63" s="407"/>
      <c r="N63" s="322">
        <v>0</v>
      </c>
      <c r="O63" s="347">
        <v>0</v>
      </c>
      <c r="P63" s="348">
        <f t="shared" si="1"/>
        <v>188917.28</v>
      </c>
      <c r="Q63" s="326"/>
      <c r="R63" s="175"/>
      <c r="S63" s="206"/>
      <c r="AB63" s="36"/>
      <c r="AC63" s="36"/>
    </row>
    <row r="64" spans="1:29" s="174" customFormat="1" ht="66">
      <c r="A64" s="203" t="s">
        <v>243</v>
      </c>
      <c r="B64" s="344" t="s">
        <v>425</v>
      </c>
      <c r="C64" s="351" t="s">
        <v>436</v>
      </c>
      <c r="D64" s="204" t="s">
        <v>42</v>
      </c>
      <c r="E64" s="346">
        <v>5</v>
      </c>
      <c r="F64" s="204">
        <v>2020</v>
      </c>
      <c r="G64" s="204">
        <v>2021</v>
      </c>
      <c r="H64" s="313">
        <v>81864.17</v>
      </c>
      <c r="I64" s="313">
        <v>409320.85</v>
      </c>
      <c r="J64" s="204">
        <v>7</v>
      </c>
      <c r="K64" s="321" t="s">
        <v>32</v>
      </c>
      <c r="L64" s="406">
        <v>181</v>
      </c>
      <c r="M64" s="407"/>
      <c r="N64" s="322">
        <v>0</v>
      </c>
      <c r="O64" s="347">
        <v>0</v>
      </c>
      <c r="P64" s="348">
        <f t="shared" si="1"/>
        <v>409320.85</v>
      </c>
      <c r="Q64" s="326"/>
      <c r="R64" s="175"/>
      <c r="S64" s="206"/>
      <c r="AB64" s="36"/>
      <c r="AC64" s="36"/>
    </row>
    <row r="65" spans="1:29" s="174" customFormat="1" ht="66">
      <c r="A65" s="203" t="s">
        <v>244</v>
      </c>
      <c r="B65" s="344" t="s">
        <v>426</v>
      </c>
      <c r="C65" s="351" t="s">
        <v>437</v>
      </c>
      <c r="D65" s="204" t="s">
        <v>42</v>
      </c>
      <c r="E65" s="346">
        <v>4</v>
      </c>
      <c r="F65" s="204">
        <v>2020</v>
      </c>
      <c r="G65" s="204">
        <v>2021</v>
      </c>
      <c r="H65" s="313">
        <v>122796.23</v>
      </c>
      <c r="I65" s="313">
        <v>491184.92</v>
      </c>
      <c r="J65" s="204">
        <v>7</v>
      </c>
      <c r="K65" s="321" t="s">
        <v>32</v>
      </c>
      <c r="L65" s="406">
        <v>181</v>
      </c>
      <c r="M65" s="407"/>
      <c r="N65" s="322">
        <v>0</v>
      </c>
      <c r="O65" s="347">
        <v>0</v>
      </c>
      <c r="P65" s="348">
        <f t="shared" si="1"/>
        <v>491184.92</v>
      </c>
      <c r="Q65" s="326"/>
      <c r="R65" s="175"/>
      <c r="S65" s="206"/>
      <c r="AB65" s="36"/>
      <c r="AC65" s="36"/>
    </row>
    <row r="66" spans="1:29" s="174" customFormat="1" ht="33.75">
      <c r="A66" s="203" t="s">
        <v>245</v>
      </c>
      <c r="B66" s="344" t="s">
        <v>427</v>
      </c>
      <c r="C66" s="351" t="s">
        <v>438</v>
      </c>
      <c r="D66" s="204" t="s">
        <v>42</v>
      </c>
      <c r="E66" s="346">
        <v>4</v>
      </c>
      <c r="F66" s="204">
        <v>2020</v>
      </c>
      <c r="G66" s="204">
        <v>2021</v>
      </c>
      <c r="H66" s="313">
        <v>57096.4</v>
      </c>
      <c r="I66" s="313">
        <v>228385.6</v>
      </c>
      <c r="J66" s="204">
        <v>7</v>
      </c>
      <c r="K66" s="321" t="s">
        <v>32</v>
      </c>
      <c r="L66" s="406">
        <v>181</v>
      </c>
      <c r="M66" s="407"/>
      <c r="N66" s="322">
        <v>0</v>
      </c>
      <c r="O66" s="347">
        <v>0</v>
      </c>
      <c r="P66" s="348">
        <f t="shared" si="1"/>
        <v>228385.6</v>
      </c>
      <c r="Q66" s="326"/>
      <c r="R66" s="175"/>
      <c r="S66" s="206"/>
      <c r="AB66" s="36"/>
      <c r="AC66" s="36"/>
    </row>
    <row r="67" spans="1:29" s="174" customFormat="1" ht="132">
      <c r="A67" s="203" t="s">
        <v>246</v>
      </c>
      <c r="B67" s="344" t="s">
        <v>428</v>
      </c>
      <c r="C67" s="351" t="s">
        <v>219</v>
      </c>
      <c r="D67" s="204" t="s">
        <v>42</v>
      </c>
      <c r="E67" s="346">
        <v>11</v>
      </c>
      <c r="F67" s="204">
        <v>2020</v>
      </c>
      <c r="G67" s="204">
        <v>2021</v>
      </c>
      <c r="H67" s="313">
        <v>11154.59</v>
      </c>
      <c r="I67" s="313">
        <v>122700.49</v>
      </c>
      <c r="J67" s="204">
        <v>7</v>
      </c>
      <c r="K67" s="321" t="s">
        <v>32</v>
      </c>
      <c r="L67" s="406">
        <v>181</v>
      </c>
      <c r="M67" s="407"/>
      <c r="N67" s="322">
        <v>0</v>
      </c>
      <c r="O67" s="347">
        <v>0</v>
      </c>
      <c r="P67" s="348">
        <f t="shared" si="1"/>
        <v>122700.49</v>
      </c>
      <c r="Q67" s="326"/>
      <c r="R67" s="175"/>
      <c r="S67" s="206"/>
      <c r="AB67" s="36"/>
      <c r="AC67" s="36"/>
    </row>
    <row r="68" spans="1:29" s="174" customFormat="1" ht="66">
      <c r="A68" s="203" t="s">
        <v>255</v>
      </c>
      <c r="B68" s="344" t="s">
        <v>482</v>
      </c>
      <c r="C68" s="346" t="s">
        <v>476</v>
      </c>
      <c r="D68" s="204" t="s">
        <v>42</v>
      </c>
      <c r="E68" s="346">
        <v>1</v>
      </c>
      <c r="F68" s="204">
        <v>2020</v>
      </c>
      <c r="G68" s="204">
        <v>2021</v>
      </c>
      <c r="H68" s="313">
        <v>728785.09</v>
      </c>
      <c r="I68" s="313">
        <f>H68*E68</f>
        <v>728785.09</v>
      </c>
      <c r="J68" s="204">
        <v>7</v>
      </c>
      <c r="K68" s="321" t="s">
        <v>32</v>
      </c>
      <c r="L68" s="406">
        <v>181</v>
      </c>
      <c r="M68" s="407"/>
      <c r="N68" s="322">
        <v>0</v>
      </c>
      <c r="O68" s="347">
        <v>0</v>
      </c>
      <c r="P68" s="348">
        <f t="shared" si="1"/>
        <v>728785.09</v>
      </c>
      <c r="Q68" s="326"/>
      <c r="R68" s="175"/>
      <c r="S68" s="206"/>
      <c r="AB68" s="36"/>
      <c r="AC68" s="36"/>
    </row>
    <row r="69" spans="1:29" s="174" customFormat="1" ht="66">
      <c r="A69" s="203" t="s">
        <v>256</v>
      </c>
      <c r="B69" s="344" t="s">
        <v>483</v>
      </c>
      <c r="C69" s="346" t="s">
        <v>477</v>
      </c>
      <c r="D69" s="204" t="s">
        <v>42</v>
      </c>
      <c r="E69" s="346">
        <v>1</v>
      </c>
      <c r="F69" s="204">
        <v>2020</v>
      </c>
      <c r="G69" s="204">
        <v>2021</v>
      </c>
      <c r="H69" s="313">
        <v>747776.94</v>
      </c>
      <c r="I69" s="313">
        <v>589384.23</v>
      </c>
      <c r="J69" s="204">
        <v>7</v>
      </c>
      <c r="K69" s="321" t="s">
        <v>32</v>
      </c>
      <c r="L69" s="406">
        <v>181</v>
      </c>
      <c r="M69" s="407"/>
      <c r="N69" s="322">
        <v>0</v>
      </c>
      <c r="O69" s="347">
        <v>0</v>
      </c>
      <c r="P69" s="348">
        <f t="shared" si="1"/>
        <v>589384.23</v>
      </c>
      <c r="Q69" s="326"/>
      <c r="R69" s="175"/>
      <c r="S69" s="206"/>
      <c r="AB69" s="36"/>
      <c r="AC69" s="36"/>
    </row>
    <row r="70" spans="1:29" s="174" customFormat="1" ht="66">
      <c r="A70" s="203" t="s">
        <v>257</v>
      </c>
      <c r="B70" s="344" t="s">
        <v>484</v>
      </c>
      <c r="C70" s="346" t="s">
        <v>478</v>
      </c>
      <c r="D70" s="204" t="s">
        <v>42</v>
      </c>
      <c r="E70" s="346">
        <v>1</v>
      </c>
      <c r="F70" s="204">
        <v>2020</v>
      </c>
      <c r="G70" s="204">
        <v>2021</v>
      </c>
      <c r="H70" s="313">
        <v>1053899.6399999999</v>
      </c>
      <c r="I70" s="313">
        <f>H70*E70</f>
        <v>1053899.6399999999</v>
      </c>
      <c r="J70" s="204">
        <v>7</v>
      </c>
      <c r="K70" s="321" t="s">
        <v>32</v>
      </c>
      <c r="L70" s="406">
        <v>181</v>
      </c>
      <c r="M70" s="407"/>
      <c r="N70" s="322">
        <v>0</v>
      </c>
      <c r="O70" s="347">
        <v>0</v>
      </c>
      <c r="P70" s="348">
        <f t="shared" si="1"/>
        <v>1053899.6399999999</v>
      </c>
      <c r="Q70" s="326"/>
      <c r="R70" s="175"/>
      <c r="S70" s="206"/>
      <c r="AB70" s="36"/>
      <c r="AC70" s="36"/>
    </row>
    <row r="71" spans="1:29" s="174" customFormat="1" ht="66">
      <c r="A71" s="203" t="s">
        <v>258</v>
      </c>
      <c r="B71" s="344" t="s">
        <v>485</v>
      </c>
      <c r="C71" s="346" t="s">
        <v>479</v>
      </c>
      <c r="D71" s="204" t="s">
        <v>42</v>
      </c>
      <c r="E71" s="346">
        <v>1</v>
      </c>
      <c r="F71" s="204">
        <v>2020</v>
      </c>
      <c r="G71" s="204">
        <v>2021</v>
      </c>
      <c r="H71" s="313">
        <f t="shared" ref="H71:H74" si="3">I71/E71</f>
        <v>73063.94</v>
      </c>
      <c r="I71" s="313">
        <v>73063.94</v>
      </c>
      <c r="J71" s="204">
        <v>7</v>
      </c>
      <c r="K71" s="321" t="s">
        <v>32</v>
      </c>
      <c r="L71" s="406">
        <v>181</v>
      </c>
      <c r="M71" s="407"/>
      <c r="N71" s="322">
        <v>0</v>
      </c>
      <c r="O71" s="347">
        <v>0</v>
      </c>
      <c r="P71" s="348">
        <f t="shared" si="1"/>
        <v>73063.94</v>
      </c>
      <c r="Q71" s="326"/>
      <c r="R71" s="175"/>
      <c r="S71" s="206"/>
      <c r="AB71" s="36"/>
      <c r="AC71" s="36"/>
    </row>
    <row r="72" spans="1:29" s="174" customFormat="1" ht="66">
      <c r="A72" s="203" t="s">
        <v>314</v>
      </c>
      <c r="B72" s="344" t="s">
        <v>486</v>
      </c>
      <c r="C72" s="346" t="s">
        <v>480</v>
      </c>
      <c r="D72" s="204" t="s">
        <v>42</v>
      </c>
      <c r="E72" s="346">
        <v>1</v>
      </c>
      <c r="F72" s="204">
        <v>2020</v>
      </c>
      <c r="G72" s="204">
        <v>2021</v>
      </c>
      <c r="H72" s="313">
        <f t="shared" si="3"/>
        <v>93445.56</v>
      </c>
      <c r="I72" s="313">
        <v>93445.56</v>
      </c>
      <c r="J72" s="204">
        <v>7</v>
      </c>
      <c r="K72" s="321" t="s">
        <v>32</v>
      </c>
      <c r="L72" s="406">
        <v>181</v>
      </c>
      <c r="M72" s="407"/>
      <c r="N72" s="322">
        <v>0</v>
      </c>
      <c r="O72" s="347">
        <v>0</v>
      </c>
      <c r="P72" s="348">
        <f t="shared" si="1"/>
        <v>93445.56</v>
      </c>
      <c r="Q72" s="326"/>
      <c r="R72" s="175"/>
      <c r="S72" s="206"/>
      <c r="AB72" s="36"/>
      <c r="AC72" s="36"/>
    </row>
    <row r="73" spans="1:29" s="174" customFormat="1" ht="66">
      <c r="A73" s="203" t="s">
        <v>28</v>
      </c>
      <c r="B73" s="344" t="s">
        <v>487</v>
      </c>
      <c r="C73" s="346" t="s">
        <v>254</v>
      </c>
      <c r="D73" s="204" t="s">
        <v>42</v>
      </c>
      <c r="E73" s="346">
        <v>1</v>
      </c>
      <c r="F73" s="204"/>
      <c r="G73" s="204"/>
      <c r="H73" s="313">
        <f t="shared" si="3"/>
        <v>186846.69</v>
      </c>
      <c r="I73" s="313">
        <v>186846.69</v>
      </c>
      <c r="J73" s="204">
        <v>7</v>
      </c>
      <c r="K73" s="321" t="s">
        <v>32</v>
      </c>
      <c r="L73" s="333">
        <v>181</v>
      </c>
      <c r="M73" s="334"/>
      <c r="N73" s="322">
        <v>0</v>
      </c>
      <c r="O73" s="347">
        <v>0</v>
      </c>
      <c r="P73" s="348">
        <f t="shared" si="1"/>
        <v>186846.69</v>
      </c>
      <c r="Q73" s="326"/>
      <c r="R73" s="175"/>
      <c r="S73" s="206"/>
      <c r="AB73" s="36"/>
      <c r="AC73" s="36"/>
    </row>
    <row r="74" spans="1:29" s="174" customFormat="1" ht="66">
      <c r="A74" s="203" t="s">
        <v>29</v>
      </c>
      <c r="B74" s="344" t="s">
        <v>488</v>
      </c>
      <c r="C74" s="346" t="s">
        <v>481</v>
      </c>
      <c r="D74" s="204" t="s">
        <v>42</v>
      </c>
      <c r="E74" s="346">
        <v>1</v>
      </c>
      <c r="F74" s="204">
        <v>2020</v>
      </c>
      <c r="G74" s="204">
        <v>2021</v>
      </c>
      <c r="H74" s="313">
        <f t="shared" si="3"/>
        <v>78380.639999999999</v>
      </c>
      <c r="I74" s="313">
        <v>78380.639999999999</v>
      </c>
      <c r="J74" s="204">
        <v>7</v>
      </c>
      <c r="K74" s="321" t="s">
        <v>32</v>
      </c>
      <c r="L74" s="406">
        <v>181</v>
      </c>
      <c r="M74" s="407"/>
      <c r="N74" s="322">
        <v>0</v>
      </c>
      <c r="O74" s="347">
        <v>0</v>
      </c>
      <c r="P74" s="348">
        <f t="shared" si="1"/>
        <v>78380.639999999999</v>
      </c>
      <c r="Q74" s="326"/>
      <c r="R74" s="175"/>
      <c r="S74" s="206"/>
      <c r="AB74" s="36"/>
      <c r="AC74" s="36"/>
    </row>
    <row r="75" spans="1:29" ht="33.75">
      <c r="A75" s="411" t="s">
        <v>46</v>
      </c>
      <c r="B75" s="412"/>
      <c r="C75" s="412"/>
      <c r="D75" s="412"/>
      <c r="E75" s="413"/>
      <c r="F75" s="413"/>
      <c r="G75" s="413"/>
      <c r="H75" s="414"/>
      <c r="I75" s="330">
        <f>I74+I73+I72+I71+I70+I69+I68+I67+I66+I65+I64+I63+I62+I61+I60+I59+I58+I57+I56+I55+I54</f>
        <v>12644022.760000002</v>
      </c>
      <c r="J75" s="415"/>
      <c r="K75" s="416"/>
      <c r="L75" s="416"/>
      <c r="M75" s="416"/>
      <c r="N75" s="416"/>
      <c r="O75" s="417"/>
      <c r="P75" s="350">
        <f>P63+P62+P61+P60+P59+P58+P57+P56+P55+P54+P64+P65+P66+P67+P68+P69+P70+P71+P72+P73+P74</f>
        <v>12644022.76</v>
      </c>
      <c r="Q75" s="325"/>
    </row>
    <row r="76" spans="1:29" ht="33">
      <c r="A76" s="408" t="s">
        <v>104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10"/>
      <c r="Q76" s="325"/>
    </row>
    <row r="77" spans="1:29" ht="66">
      <c r="A77" s="203">
        <v>1</v>
      </c>
      <c r="B77" s="344" t="s">
        <v>505</v>
      </c>
      <c r="C77" s="345" t="s">
        <v>220</v>
      </c>
      <c r="D77" s="204" t="s">
        <v>189</v>
      </c>
      <c r="E77" s="346">
        <v>1</v>
      </c>
      <c r="F77" s="204">
        <v>2020</v>
      </c>
      <c r="G77" s="204">
        <v>2021</v>
      </c>
      <c r="H77" s="347">
        <v>126532.66</v>
      </c>
      <c r="I77" s="313">
        <f>H77*E77</f>
        <v>126532.66</v>
      </c>
      <c r="J77" s="204">
        <v>7</v>
      </c>
      <c r="K77" s="321" t="s">
        <v>32</v>
      </c>
      <c r="L77" s="406">
        <v>181</v>
      </c>
      <c r="M77" s="407"/>
      <c r="N77" s="322">
        <v>0</v>
      </c>
      <c r="O77" s="347">
        <v>0</v>
      </c>
      <c r="P77" s="347">
        <f>I77</f>
        <v>126532.66</v>
      </c>
      <c r="Q77" s="325"/>
    </row>
    <row r="78" spans="1:29" s="174" customFormat="1" ht="99">
      <c r="A78" s="203">
        <v>2</v>
      </c>
      <c r="B78" s="344" t="s">
        <v>506</v>
      </c>
      <c r="C78" s="345" t="s">
        <v>223</v>
      </c>
      <c r="D78" s="204" t="s">
        <v>189</v>
      </c>
      <c r="E78" s="346">
        <v>2</v>
      </c>
      <c r="F78" s="204">
        <v>2020</v>
      </c>
      <c r="G78" s="204">
        <v>2021</v>
      </c>
      <c r="H78" s="347">
        <v>70000</v>
      </c>
      <c r="I78" s="313">
        <f>H78*E78</f>
        <v>140000</v>
      </c>
      <c r="J78" s="204">
        <v>7</v>
      </c>
      <c r="K78" s="321" t="s">
        <v>32</v>
      </c>
      <c r="L78" s="406">
        <v>181</v>
      </c>
      <c r="M78" s="407"/>
      <c r="N78" s="322">
        <v>0</v>
      </c>
      <c r="O78" s="347">
        <v>0</v>
      </c>
      <c r="P78" s="347">
        <f t="shared" ref="P78:P104" si="4">I78</f>
        <v>140000</v>
      </c>
      <c r="Q78" s="326"/>
      <c r="R78" s="175"/>
      <c r="AB78" s="36"/>
      <c r="AC78" s="36"/>
    </row>
    <row r="79" spans="1:29" s="174" customFormat="1" ht="66">
      <c r="A79" s="203">
        <v>3</v>
      </c>
      <c r="B79" s="344" t="s">
        <v>507</v>
      </c>
      <c r="C79" s="345" t="s">
        <v>513</v>
      </c>
      <c r="D79" s="204" t="s">
        <v>189</v>
      </c>
      <c r="E79" s="346">
        <v>1</v>
      </c>
      <c r="F79" s="204">
        <v>2020</v>
      </c>
      <c r="G79" s="204">
        <v>2021</v>
      </c>
      <c r="H79" s="347">
        <f>I79/E79</f>
        <v>448002.56</v>
      </c>
      <c r="I79" s="313">
        <v>448002.56</v>
      </c>
      <c r="J79" s="204">
        <v>7</v>
      </c>
      <c r="K79" s="321" t="s">
        <v>32</v>
      </c>
      <c r="L79" s="406">
        <v>181</v>
      </c>
      <c r="M79" s="407"/>
      <c r="N79" s="322">
        <v>0</v>
      </c>
      <c r="O79" s="347">
        <v>0</v>
      </c>
      <c r="P79" s="347">
        <f t="shared" si="4"/>
        <v>448002.56</v>
      </c>
      <c r="Q79" s="326"/>
      <c r="R79" s="175"/>
      <c r="AB79" s="36"/>
      <c r="AC79" s="36"/>
    </row>
    <row r="80" spans="1:29" s="174" customFormat="1" ht="75.75" customHeight="1">
      <c r="A80" s="203">
        <v>4</v>
      </c>
      <c r="B80" s="344" t="s">
        <v>508</v>
      </c>
      <c r="C80" s="345" t="s">
        <v>514</v>
      </c>
      <c r="D80" s="204" t="s">
        <v>189</v>
      </c>
      <c r="E80" s="346">
        <v>1</v>
      </c>
      <c r="F80" s="204">
        <v>2020</v>
      </c>
      <c r="G80" s="204">
        <v>2021</v>
      </c>
      <c r="H80" s="347">
        <f>I80/E80</f>
        <v>102400.58</v>
      </c>
      <c r="I80" s="313">
        <v>102400.58</v>
      </c>
      <c r="J80" s="204">
        <v>7</v>
      </c>
      <c r="K80" s="321" t="s">
        <v>32</v>
      </c>
      <c r="L80" s="406">
        <v>181</v>
      </c>
      <c r="M80" s="407"/>
      <c r="N80" s="322">
        <v>0</v>
      </c>
      <c r="O80" s="347">
        <v>0</v>
      </c>
      <c r="P80" s="347">
        <f t="shared" si="4"/>
        <v>102400.58</v>
      </c>
      <c r="Q80" s="326"/>
      <c r="R80" s="175"/>
      <c r="AB80" s="36"/>
      <c r="AC80" s="36"/>
    </row>
    <row r="81" spans="1:29" s="174" customFormat="1" ht="165">
      <c r="A81" s="203">
        <v>5</v>
      </c>
      <c r="B81" s="344" t="s">
        <v>509</v>
      </c>
      <c r="C81" s="346" t="s">
        <v>515</v>
      </c>
      <c r="D81" s="204" t="s">
        <v>189</v>
      </c>
      <c r="E81" s="346">
        <v>18</v>
      </c>
      <c r="F81" s="204">
        <v>2020</v>
      </c>
      <c r="G81" s="204">
        <v>2021</v>
      </c>
      <c r="H81" s="347">
        <v>76800.45</v>
      </c>
      <c r="I81" s="313">
        <v>1382408.1</v>
      </c>
      <c r="J81" s="204">
        <v>7</v>
      </c>
      <c r="K81" s="321" t="s">
        <v>32</v>
      </c>
      <c r="L81" s="406">
        <v>181</v>
      </c>
      <c r="M81" s="407"/>
      <c r="N81" s="322">
        <v>0</v>
      </c>
      <c r="O81" s="347">
        <v>0</v>
      </c>
      <c r="P81" s="347">
        <f t="shared" si="4"/>
        <v>1382408.1</v>
      </c>
      <c r="Q81" s="326"/>
      <c r="R81" s="175"/>
      <c r="AB81" s="36"/>
      <c r="AC81" s="36"/>
    </row>
    <row r="82" spans="1:29" s="174" customFormat="1" ht="99">
      <c r="A82" s="203">
        <v>6</v>
      </c>
      <c r="B82" s="344" t="s">
        <v>510</v>
      </c>
      <c r="C82" s="346" t="s">
        <v>516</v>
      </c>
      <c r="D82" s="204" t="s">
        <v>189</v>
      </c>
      <c r="E82" s="346">
        <v>2</v>
      </c>
      <c r="F82" s="204">
        <v>2020</v>
      </c>
      <c r="G82" s="204">
        <v>2021</v>
      </c>
      <c r="H82" s="347">
        <v>115200.5</v>
      </c>
      <c r="I82" s="313">
        <f>H82*E82</f>
        <v>230401</v>
      </c>
      <c r="J82" s="204">
        <v>7</v>
      </c>
      <c r="K82" s="321" t="s">
        <v>32</v>
      </c>
      <c r="L82" s="406">
        <v>181</v>
      </c>
      <c r="M82" s="407"/>
      <c r="N82" s="322">
        <v>0</v>
      </c>
      <c r="O82" s="347">
        <v>0</v>
      </c>
      <c r="P82" s="347">
        <f t="shared" si="4"/>
        <v>230401</v>
      </c>
      <c r="Q82" s="326"/>
      <c r="R82" s="175"/>
      <c r="AB82" s="36"/>
      <c r="AC82" s="36"/>
    </row>
    <row r="83" spans="1:29" ht="99">
      <c r="A83" s="203">
        <v>7</v>
      </c>
      <c r="B83" s="344" t="s">
        <v>511</v>
      </c>
      <c r="C83" s="346" t="s">
        <v>227</v>
      </c>
      <c r="D83" s="204" t="s">
        <v>189</v>
      </c>
      <c r="E83" s="346">
        <v>1</v>
      </c>
      <c r="F83" s="204">
        <v>2020</v>
      </c>
      <c r="G83" s="204">
        <v>2021</v>
      </c>
      <c r="H83" s="347">
        <v>115200.5</v>
      </c>
      <c r="I83" s="313">
        <f t="shared" ref="I83:I87" si="5">H83*E83</f>
        <v>115200.5</v>
      </c>
      <c r="J83" s="204">
        <v>7</v>
      </c>
      <c r="K83" s="321" t="s">
        <v>32</v>
      </c>
      <c r="L83" s="406">
        <v>181</v>
      </c>
      <c r="M83" s="407"/>
      <c r="N83" s="322">
        <v>0</v>
      </c>
      <c r="O83" s="347">
        <v>0</v>
      </c>
      <c r="P83" s="347">
        <f t="shared" si="4"/>
        <v>115200.5</v>
      </c>
      <c r="Q83" s="325"/>
    </row>
    <row r="84" spans="1:29" ht="99">
      <c r="A84" s="203">
        <v>8</v>
      </c>
      <c r="B84" s="344" t="s">
        <v>512</v>
      </c>
      <c r="C84" s="346" t="s">
        <v>516</v>
      </c>
      <c r="D84" s="204" t="s">
        <v>189</v>
      </c>
      <c r="E84" s="346">
        <v>1</v>
      </c>
      <c r="F84" s="204">
        <v>2020</v>
      </c>
      <c r="G84" s="204">
        <v>2021</v>
      </c>
      <c r="H84" s="347">
        <v>115200.5</v>
      </c>
      <c r="I84" s="313">
        <f t="shared" si="5"/>
        <v>115200.5</v>
      </c>
      <c r="J84" s="204">
        <v>7</v>
      </c>
      <c r="K84" s="321" t="s">
        <v>32</v>
      </c>
      <c r="L84" s="406">
        <v>181</v>
      </c>
      <c r="M84" s="407"/>
      <c r="N84" s="322">
        <v>0</v>
      </c>
      <c r="O84" s="347">
        <v>0</v>
      </c>
      <c r="P84" s="347">
        <f t="shared" si="4"/>
        <v>115200.5</v>
      </c>
      <c r="Q84" s="325"/>
    </row>
    <row r="85" spans="1:29" ht="108.75" customHeight="1">
      <c r="A85" s="203">
        <v>9</v>
      </c>
      <c r="B85" s="344" t="s">
        <v>517</v>
      </c>
      <c r="C85" s="346" t="s">
        <v>531</v>
      </c>
      <c r="D85" s="204" t="s">
        <v>189</v>
      </c>
      <c r="E85" s="346">
        <v>1</v>
      </c>
      <c r="F85" s="204">
        <v>2020</v>
      </c>
      <c r="G85" s="204">
        <v>2021</v>
      </c>
      <c r="H85" s="347">
        <v>115200.5</v>
      </c>
      <c r="I85" s="313">
        <f t="shared" si="5"/>
        <v>115200.5</v>
      </c>
      <c r="J85" s="204">
        <v>7</v>
      </c>
      <c r="K85" s="321" t="s">
        <v>32</v>
      </c>
      <c r="L85" s="406">
        <v>181</v>
      </c>
      <c r="M85" s="407"/>
      <c r="N85" s="322">
        <v>0</v>
      </c>
      <c r="O85" s="347">
        <v>0</v>
      </c>
      <c r="P85" s="347">
        <f t="shared" si="4"/>
        <v>115200.5</v>
      </c>
      <c r="Q85" s="325"/>
    </row>
    <row r="86" spans="1:29" ht="66">
      <c r="A86" s="203">
        <v>10</v>
      </c>
      <c r="B86" s="344" t="s">
        <v>518</v>
      </c>
      <c r="C86" s="346" t="s">
        <v>227</v>
      </c>
      <c r="D86" s="204" t="s">
        <v>189</v>
      </c>
      <c r="E86" s="346">
        <v>1</v>
      </c>
      <c r="F86" s="204">
        <v>2020</v>
      </c>
      <c r="G86" s="204">
        <v>2021</v>
      </c>
      <c r="H86" s="347">
        <v>115200.5</v>
      </c>
      <c r="I86" s="313">
        <f t="shared" si="5"/>
        <v>115200.5</v>
      </c>
      <c r="J86" s="204">
        <v>7</v>
      </c>
      <c r="K86" s="321" t="s">
        <v>32</v>
      </c>
      <c r="L86" s="406">
        <v>181</v>
      </c>
      <c r="M86" s="407"/>
      <c r="N86" s="322">
        <v>0</v>
      </c>
      <c r="O86" s="347">
        <v>0</v>
      </c>
      <c r="P86" s="347">
        <f t="shared" si="4"/>
        <v>115200.5</v>
      </c>
      <c r="Q86" s="325"/>
    </row>
    <row r="87" spans="1:29" ht="66">
      <c r="A87" s="203">
        <v>11</v>
      </c>
      <c r="B87" s="344" t="s">
        <v>519</v>
      </c>
      <c r="C87" s="346" t="s">
        <v>532</v>
      </c>
      <c r="D87" s="204" t="s">
        <v>189</v>
      </c>
      <c r="E87" s="346">
        <v>1</v>
      </c>
      <c r="F87" s="204">
        <v>2020</v>
      </c>
      <c r="G87" s="204">
        <v>2021</v>
      </c>
      <c r="H87" s="347">
        <v>68568</v>
      </c>
      <c r="I87" s="313">
        <f t="shared" si="5"/>
        <v>68568</v>
      </c>
      <c r="J87" s="204">
        <v>7</v>
      </c>
      <c r="K87" s="321" t="s">
        <v>32</v>
      </c>
      <c r="L87" s="406">
        <v>181</v>
      </c>
      <c r="M87" s="407"/>
      <c r="N87" s="322">
        <v>0</v>
      </c>
      <c r="O87" s="347">
        <v>0</v>
      </c>
      <c r="P87" s="347">
        <f t="shared" si="4"/>
        <v>68568</v>
      </c>
      <c r="Q87" s="325"/>
    </row>
    <row r="88" spans="1:29" ht="66">
      <c r="A88" s="203">
        <v>12</v>
      </c>
      <c r="B88" s="344" t="s">
        <v>520</v>
      </c>
      <c r="C88" s="346" t="s">
        <v>533</v>
      </c>
      <c r="D88" s="204" t="s">
        <v>189</v>
      </c>
      <c r="E88" s="346">
        <v>1</v>
      </c>
      <c r="F88" s="204">
        <v>2020</v>
      </c>
      <c r="G88" s="204">
        <v>2021</v>
      </c>
      <c r="H88" s="347">
        <v>39979.9</v>
      </c>
      <c r="I88" s="313">
        <f>H88*E88</f>
        <v>39979.9</v>
      </c>
      <c r="J88" s="204">
        <v>7</v>
      </c>
      <c r="K88" s="321" t="s">
        <v>32</v>
      </c>
      <c r="L88" s="406">
        <v>181</v>
      </c>
      <c r="M88" s="407"/>
      <c r="N88" s="322">
        <v>0</v>
      </c>
      <c r="O88" s="347">
        <v>0</v>
      </c>
      <c r="P88" s="347">
        <f t="shared" si="4"/>
        <v>39979.9</v>
      </c>
      <c r="Q88" s="325"/>
    </row>
    <row r="89" spans="1:29" ht="66">
      <c r="A89" s="203">
        <v>13</v>
      </c>
      <c r="B89" s="344" t="s">
        <v>521</v>
      </c>
      <c r="C89" s="346" t="s">
        <v>228</v>
      </c>
      <c r="D89" s="204" t="s">
        <v>189</v>
      </c>
      <c r="E89" s="346">
        <v>3</v>
      </c>
      <c r="F89" s="204">
        <v>2020</v>
      </c>
      <c r="G89" s="204">
        <v>2021</v>
      </c>
      <c r="H89" s="347">
        <v>18773.45</v>
      </c>
      <c r="I89" s="313">
        <v>56320.35</v>
      </c>
      <c r="J89" s="204">
        <v>7</v>
      </c>
      <c r="K89" s="321" t="s">
        <v>32</v>
      </c>
      <c r="L89" s="406">
        <v>181</v>
      </c>
      <c r="M89" s="407"/>
      <c r="N89" s="322">
        <v>0</v>
      </c>
      <c r="O89" s="347">
        <v>0</v>
      </c>
      <c r="P89" s="347">
        <f t="shared" si="4"/>
        <v>56320.35</v>
      </c>
      <c r="Q89" s="325"/>
    </row>
    <row r="90" spans="1:29" ht="66">
      <c r="A90" s="203">
        <v>14</v>
      </c>
      <c r="B90" s="344" t="s">
        <v>522</v>
      </c>
      <c r="C90" s="346" t="s">
        <v>534</v>
      </c>
      <c r="D90" s="204" t="s">
        <v>189</v>
      </c>
      <c r="E90" s="346">
        <v>4</v>
      </c>
      <c r="F90" s="204">
        <v>2020</v>
      </c>
      <c r="G90" s="204">
        <v>2021</v>
      </c>
      <c r="H90" s="347">
        <v>10960.24</v>
      </c>
      <c r="I90" s="313">
        <v>40960.239999999998</v>
      </c>
      <c r="J90" s="204">
        <v>7</v>
      </c>
      <c r="K90" s="321" t="s">
        <v>32</v>
      </c>
      <c r="L90" s="406">
        <v>181</v>
      </c>
      <c r="M90" s="407"/>
      <c r="N90" s="322">
        <v>0</v>
      </c>
      <c r="O90" s="347">
        <v>0</v>
      </c>
      <c r="P90" s="347">
        <f t="shared" si="4"/>
        <v>40960.239999999998</v>
      </c>
      <c r="Q90" s="325"/>
    </row>
    <row r="91" spans="1:29" ht="33.75">
      <c r="A91" s="203">
        <v>15</v>
      </c>
      <c r="B91" s="344" t="s">
        <v>523</v>
      </c>
      <c r="C91" s="346" t="s">
        <v>535</v>
      </c>
      <c r="D91" s="204" t="s">
        <v>189</v>
      </c>
      <c r="E91" s="346">
        <v>2</v>
      </c>
      <c r="F91" s="204">
        <v>2020</v>
      </c>
      <c r="G91" s="204">
        <v>2021</v>
      </c>
      <c r="H91" s="347">
        <v>25600.16</v>
      </c>
      <c r="I91" s="313">
        <v>51200.32</v>
      </c>
      <c r="J91" s="204">
        <v>7</v>
      </c>
      <c r="K91" s="321" t="s">
        <v>32</v>
      </c>
      <c r="L91" s="406">
        <v>181</v>
      </c>
      <c r="M91" s="407"/>
      <c r="N91" s="322">
        <v>0</v>
      </c>
      <c r="O91" s="347">
        <v>0</v>
      </c>
      <c r="P91" s="347">
        <f t="shared" si="4"/>
        <v>51200.32</v>
      </c>
      <c r="Q91" s="325"/>
    </row>
    <row r="92" spans="1:29" ht="33.75">
      <c r="A92" s="203">
        <v>16</v>
      </c>
      <c r="B92" s="344" t="s">
        <v>524</v>
      </c>
      <c r="C92" s="346" t="s">
        <v>235</v>
      </c>
      <c r="D92" s="204" t="s">
        <v>189</v>
      </c>
      <c r="E92" s="346">
        <v>1</v>
      </c>
      <c r="F92" s="204">
        <v>2020</v>
      </c>
      <c r="G92" s="204">
        <v>2021</v>
      </c>
      <c r="H92" s="347">
        <f>I92/E92</f>
        <v>19200.099999999999</v>
      </c>
      <c r="I92" s="313">
        <v>19200.099999999999</v>
      </c>
      <c r="J92" s="204">
        <v>7</v>
      </c>
      <c r="K92" s="321" t="s">
        <v>32</v>
      </c>
      <c r="L92" s="406">
        <v>181</v>
      </c>
      <c r="M92" s="407"/>
      <c r="N92" s="322">
        <v>0</v>
      </c>
      <c r="O92" s="347">
        <v>0</v>
      </c>
      <c r="P92" s="347">
        <f t="shared" si="4"/>
        <v>19200.099999999999</v>
      </c>
      <c r="Q92" s="325"/>
    </row>
    <row r="93" spans="1:29" ht="66">
      <c r="A93" s="203">
        <v>17</v>
      </c>
      <c r="B93" s="344" t="s">
        <v>525</v>
      </c>
      <c r="C93" s="346" t="s">
        <v>231</v>
      </c>
      <c r="D93" s="204" t="s">
        <v>42</v>
      </c>
      <c r="E93" s="346">
        <v>4</v>
      </c>
      <c r="F93" s="204">
        <v>2020</v>
      </c>
      <c r="G93" s="204">
        <v>2021</v>
      </c>
      <c r="H93" s="347">
        <v>35149.879999999997</v>
      </c>
      <c r="I93" s="313">
        <f>H93*E93</f>
        <v>140599.51999999999</v>
      </c>
      <c r="J93" s="204">
        <v>7</v>
      </c>
      <c r="K93" s="321" t="s">
        <v>32</v>
      </c>
      <c r="L93" s="406">
        <v>181</v>
      </c>
      <c r="M93" s="407"/>
      <c r="N93" s="322">
        <v>0</v>
      </c>
      <c r="O93" s="347">
        <v>0</v>
      </c>
      <c r="P93" s="347">
        <f t="shared" si="4"/>
        <v>140599.51999999999</v>
      </c>
      <c r="Q93" s="325"/>
    </row>
    <row r="94" spans="1:29" ht="99">
      <c r="A94" s="203">
        <v>18</v>
      </c>
      <c r="B94" s="344" t="s">
        <v>526</v>
      </c>
      <c r="C94" s="346" t="s">
        <v>536</v>
      </c>
      <c r="D94" s="204" t="s">
        <v>42</v>
      </c>
      <c r="E94" s="346">
        <v>1</v>
      </c>
      <c r="F94" s="204">
        <v>2020</v>
      </c>
      <c r="G94" s="204">
        <v>2021</v>
      </c>
      <c r="H94" s="347">
        <v>14383</v>
      </c>
      <c r="I94" s="313">
        <v>14383</v>
      </c>
      <c r="J94" s="204">
        <v>7</v>
      </c>
      <c r="K94" s="321" t="s">
        <v>32</v>
      </c>
      <c r="L94" s="406">
        <v>181</v>
      </c>
      <c r="M94" s="407"/>
      <c r="N94" s="322">
        <v>0</v>
      </c>
      <c r="O94" s="347">
        <v>0</v>
      </c>
      <c r="P94" s="347">
        <f t="shared" si="4"/>
        <v>14383</v>
      </c>
      <c r="Q94" s="325"/>
    </row>
    <row r="95" spans="1:29" ht="33.75">
      <c r="A95" s="203">
        <v>19</v>
      </c>
      <c r="B95" s="344" t="s">
        <v>527</v>
      </c>
      <c r="C95" s="346" t="s">
        <v>537</v>
      </c>
      <c r="D95" s="204" t="s">
        <v>42</v>
      </c>
      <c r="E95" s="346">
        <v>1</v>
      </c>
      <c r="F95" s="204">
        <v>2020</v>
      </c>
      <c r="G95" s="204">
        <v>2021</v>
      </c>
      <c r="H95" s="347">
        <v>1576.59</v>
      </c>
      <c r="I95" s="313">
        <v>1576.59</v>
      </c>
      <c r="J95" s="204">
        <v>7</v>
      </c>
      <c r="K95" s="321" t="s">
        <v>32</v>
      </c>
      <c r="L95" s="406">
        <v>181</v>
      </c>
      <c r="M95" s="407"/>
      <c r="N95" s="322">
        <v>0</v>
      </c>
      <c r="O95" s="347">
        <v>0</v>
      </c>
      <c r="P95" s="347">
        <f t="shared" si="4"/>
        <v>1576.59</v>
      </c>
      <c r="Q95" s="325"/>
    </row>
    <row r="96" spans="1:29" ht="33.75">
      <c r="A96" s="203">
        <v>20</v>
      </c>
      <c r="B96" s="344" t="s">
        <v>528</v>
      </c>
      <c r="C96" s="346" t="s">
        <v>538</v>
      </c>
      <c r="D96" s="204" t="s">
        <v>42</v>
      </c>
      <c r="E96" s="346">
        <v>1</v>
      </c>
      <c r="F96" s="204">
        <v>2020</v>
      </c>
      <c r="G96" s="204">
        <v>2021</v>
      </c>
      <c r="H96" s="347">
        <v>10078.5</v>
      </c>
      <c r="I96" s="313">
        <f>H96</f>
        <v>10078.5</v>
      </c>
      <c r="J96" s="204">
        <v>7</v>
      </c>
      <c r="K96" s="321" t="s">
        <v>32</v>
      </c>
      <c r="L96" s="406">
        <v>181</v>
      </c>
      <c r="M96" s="407"/>
      <c r="N96" s="322">
        <v>0</v>
      </c>
      <c r="O96" s="347">
        <v>0</v>
      </c>
      <c r="P96" s="347">
        <f t="shared" si="4"/>
        <v>10078.5</v>
      </c>
      <c r="Q96" s="325"/>
    </row>
    <row r="97" spans="1:29" ht="33.75">
      <c r="A97" s="203">
        <v>21</v>
      </c>
      <c r="B97" s="344" t="s">
        <v>529</v>
      </c>
      <c r="C97" s="346" t="s">
        <v>539</v>
      </c>
      <c r="D97" s="204" t="s">
        <v>42</v>
      </c>
      <c r="E97" s="346">
        <v>1</v>
      </c>
      <c r="F97" s="204">
        <v>2020</v>
      </c>
      <c r="G97" s="204">
        <v>2021</v>
      </c>
      <c r="H97" s="347">
        <f>I97/E97</f>
        <v>35840.230000000003</v>
      </c>
      <c r="I97" s="313">
        <v>35840.230000000003</v>
      </c>
      <c r="J97" s="204">
        <v>7</v>
      </c>
      <c r="K97" s="321" t="s">
        <v>32</v>
      </c>
      <c r="L97" s="406">
        <v>181</v>
      </c>
      <c r="M97" s="407"/>
      <c r="N97" s="322">
        <v>0</v>
      </c>
      <c r="O97" s="347">
        <v>0</v>
      </c>
      <c r="P97" s="347">
        <f t="shared" si="4"/>
        <v>35840.230000000003</v>
      </c>
      <c r="Q97" s="325"/>
    </row>
    <row r="98" spans="1:29" ht="33.75">
      <c r="A98" s="203">
        <v>22</v>
      </c>
      <c r="B98" s="344" t="s">
        <v>530</v>
      </c>
      <c r="C98" s="346" t="s">
        <v>540</v>
      </c>
      <c r="D98" s="204" t="s">
        <v>42</v>
      </c>
      <c r="E98" s="346">
        <v>1</v>
      </c>
      <c r="F98" s="204">
        <v>2020</v>
      </c>
      <c r="G98" s="204">
        <v>2021</v>
      </c>
      <c r="H98" s="347">
        <v>2728</v>
      </c>
      <c r="I98" s="313">
        <v>2728</v>
      </c>
      <c r="J98" s="204">
        <v>7</v>
      </c>
      <c r="K98" s="321" t="s">
        <v>32</v>
      </c>
      <c r="L98" s="406">
        <v>181</v>
      </c>
      <c r="M98" s="407"/>
      <c r="N98" s="322">
        <v>0</v>
      </c>
      <c r="O98" s="347">
        <v>0</v>
      </c>
      <c r="P98" s="347">
        <f t="shared" si="4"/>
        <v>2728</v>
      </c>
      <c r="Q98" s="325"/>
    </row>
    <row r="99" spans="1:29" ht="99">
      <c r="A99" s="203">
        <v>23</v>
      </c>
      <c r="B99" s="344" t="s">
        <v>543</v>
      </c>
      <c r="C99" s="346" t="s">
        <v>542</v>
      </c>
      <c r="D99" s="204" t="s">
        <v>42</v>
      </c>
      <c r="E99" s="346">
        <v>2</v>
      </c>
      <c r="F99" s="204">
        <v>2020</v>
      </c>
      <c r="G99" s="204">
        <v>2021</v>
      </c>
      <c r="H99" s="347">
        <v>128000.75</v>
      </c>
      <c r="I99" s="313">
        <v>256001.5</v>
      </c>
      <c r="J99" s="204">
        <v>7</v>
      </c>
      <c r="K99" s="321" t="s">
        <v>32</v>
      </c>
      <c r="L99" s="406">
        <v>181</v>
      </c>
      <c r="M99" s="407"/>
      <c r="N99" s="322">
        <v>0</v>
      </c>
      <c r="O99" s="347">
        <v>0</v>
      </c>
      <c r="P99" s="347">
        <f t="shared" si="4"/>
        <v>256001.5</v>
      </c>
      <c r="Q99" s="325"/>
    </row>
    <row r="100" spans="1:29" ht="66">
      <c r="A100" s="203">
        <v>24</v>
      </c>
      <c r="B100" s="344" t="s">
        <v>544</v>
      </c>
      <c r="C100" s="346" t="s">
        <v>545</v>
      </c>
      <c r="D100" s="204" t="s">
        <v>42</v>
      </c>
      <c r="E100" s="346">
        <v>1</v>
      </c>
      <c r="F100" s="204">
        <v>2020</v>
      </c>
      <c r="G100" s="204">
        <v>2021</v>
      </c>
      <c r="H100" s="347">
        <f>I100/E100</f>
        <v>64000.36</v>
      </c>
      <c r="I100" s="313">
        <v>64000.36</v>
      </c>
      <c r="J100" s="204">
        <v>7</v>
      </c>
      <c r="K100" s="321" t="s">
        <v>32</v>
      </c>
      <c r="L100" s="406">
        <v>181</v>
      </c>
      <c r="M100" s="407"/>
      <c r="N100" s="322">
        <v>0</v>
      </c>
      <c r="O100" s="347">
        <v>0</v>
      </c>
      <c r="P100" s="347">
        <f t="shared" si="4"/>
        <v>64000.36</v>
      </c>
      <c r="Q100" s="325"/>
    </row>
    <row r="101" spans="1:29" ht="66">
      <c r="A101" s="203">
        <v>25</v>
      </c>
      <c r="B101" s="344" t="s">
        <v>546</v>
      </c>
      <c r="C101" s="346" t="s">
        <v>225</v>
      </c>
      <c r="D101" s="204" t="s">
        <v>42</v>
      </c>
      <c r="E101" s="346">
        <v>1</v>
      </c>
      <c r="F101" s="204">
        <v>2020</v>
      </c>
      <c r="G101" s="204">
        <v>2021</v>
      </c>
      <c r="H101" s="347">
        <f t="shared" ref="H101:H103" si="6">I101/E101</f>
        <v>51200.31</v>
      </c>
      <c r="I101" s="313">
        <v>51200.31</v>
      </c>
      <c r="J101" s="204">
        <v>7</v>
      </c>
      <c r="K101" s="321" t="s">
        <v>32</v>
      </c>
      <c r="L101" s="406">
        <v>181</v>
      </c>
      <c r="M101" s="407"/>
      <c r="N101" s="322">
        <v>0</v>
      </c>
      <c r="O101" s="347">
        <v>0</v>
      </c>
      <c r="P101" s="347">
        <f t="shared" si="4"/>
        <v>51200.31</v>
      </c>
      <c r="Q101" s="325"/>
    </row>
    <row r="102" spans="1:29" ht="99">
      <c r="A102" s="203">
        <v>26</v>
      </c>
      <c r="B102" s="344" t="s">
        <v>547</v>
      </c>
      <c r="C102" s="346" t="s">
        <v>548</v>
      </c>
      <c r="D102" s="204" t="s">
        <v>42</v>
      </c>
      <c r="E102" s="346">
        <v>1</v>
      </c>
      <c r="F102" s="204">
        <v>2020</v>
      </c>
      <c r="G102" s="204">
        <v>2021</v>
      </c>
      <c r="H102" s="347">
        <f t="shared" si="6"/>
        <v>38400.22</v>
      </c>
      <c r="I102" s="313">
        <v>38400.22</v>
      </c>
      <c r="J102" s="204">
        <v>7</v>
      </c>
      <c r="K102" s="321" t="s">
        <v>32</v>
      </c>
      <c r="L102" s="406">
        <v>181</v>
      </c>
      <c r="M102" s="407"/>
      <c r="N102" s="322">
        <v>0</v>
      </c>
      <c r="O102" s="347">
        <v>0</v>
      </c>
      <c r="P102" s="347">
        <f t="shared" si="4"/>
        <v>38400.22</v>
      </c>
      <c r="Q102" s="325"/>
    </row>
    <row r="103" spans="1:29" ht="33.75">
      <c r="A103" s="203">
        <v>27</v>
      </c>
      <c r="B103" s="344" t="s">
        <v>549</v>
      </c>
      <c r="C103" s="346" t="s">
        <v>233</v>
      </c>
      <c r="D103" s="204" t="s">
        <v>42</v>
      </c>
      <c r="E103" s="346">
        <v>1</v>
      </c>
      <c r="F103" s="204">
        <v>2020</v>
      </c>
      <c r="G103" s="204">
        <v>2021</v>
      </c>
      <c r="H103" s="347">
        <f t="shared" si="6"/>
        <v>64000.36</v>
      </c>
      <c r="I103" s="313">
        <v>64000.36</v>
      </c>
      <c r="J103" s="204">
        <v>7</v>
      </c>
      <c r="K103" s="321" t="s">
        <v>32</v>
      </c>
      <c r="L103" s="406">
        <v>181</v>
      </c>
      <c r="M103" s="407"/>
      <c r="N103" s="322">
        <v>0</v>
      </c>
      <c r="O103" s="347">
        <v>0</v>
      </c>
      <c r="P103" s="347">
        <f t="shared" si="4"/>
        <v>64000.36</v>
      </c>
      <c r="Q103" s="325"/>
    </row>
    <row r="104" spans="1:29" ht="66">
      <c r="A104" s="203">
        <v>28</v>
      </c>
      <c r="B104" s="344" t="s">
        <v>541</v>
      </c>
      <c r="C104" s="346"/>
      <c r="D104" s="204" t="s">
        <v>42</v>
      </c>
      <c r="E104" s="346">
        <v>14</v>
      </c>
      <c r="F104" s="204">
        <v>2020</v>
      </c>
      <c r="G104" s="204">
        <v>2021</v>
      </c>
      <c r="H104" s="347">
        <v>309.45</v>
      </c>
      <c r="I104" s="313">
        <v>4332.3</v>
      </c>
      <c r="J104" s="204">
        <v>7</v>
      </c>
      <c r="K104" s="321" t="s">
        <v>32</v>
      </c>
      <c r="L104" s="406">
        <v>181</v>
      </c>
      <c r="M104" s="407"/>
      <c r="N104" s="322">
        <v>0</v>
      </c>
      <c r="O104" s="347">
        <v>0</v>
      </c>
      <c r="P104" s="347">
        <f t="shared" si="4"/>
        <v>4332.3</v>
      </c>
      <c r="Q104" s="325"/>
    </row>
    <row r="105" spans="1:29" s="24" customFormat="1" ht="35.25" customHeight="1">
      <c r="A105" s="454" t="s">
        <v>550</v>
      </c>
      <c r="B105" s="455"/>
      <c r="C105" s="455"/>
      <c r="D105" s="455"/>
      <c r="E105" s="456"/>
      <c r="F105" s="456"/>
      <c r="G105" s="456"/>
      <c r="H105" s="457"/>
      <c r="I105" s="352">
        <f>I104+I103+I102+I101+I100+I99+I98+I97+I96+I95+I94+I93+I92+I91+I90+I89+I88+I87+I86+I85+I84+I83+I82+I81+I80+I79+I78+I77</f>
        <v>3849916.7</v>
      </c>
      <c r="J105" s="458"/>
      <c r="K105" s="459"/>
      <c r="L105" s="459"/>
      <c r="M105" s="459"/>
      <c r="N105" s="459"/>
      <c r="O105" s="460"/>
      <c r="P105" s="353">
        <f>P104+P103+P102+P101+P100+P99+P98+P97+P96+P95+P94+P93+P92+P91+P90+P89+P88+P87+P86+P85+P84+P83+P82+P81+P80+P79+P78+P77</f>
        <v>3849916.7</v>
      </c>
      <c r="Q105" s="325"/>
      <c r="S105" s="8"/>
      <c r="T105" s="8"/>
      <c r="U105" s="8"/>
      <c r="V105" s="8"/>
      <c r="W105" s="8"/>
      <c r="X105" s="8"/>
      <c r="Y105" s="8"/>
      <c r="Z105" s="8"/>
      <c r="AA105" s="8"/>
      <c r="AB105" s="49"/>
      <c r="AC105" s="49"/>
    </row>
    <row r="106" spans="1:29" s="24" customFormat="1" ht="35.25" customHeight="1">
      <c r="A106" s="408" t="s">
        <v>259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10"/>
      <c r="Q106" s="325"/>
      <c r="S106" s="8"/>
      <c r="T106" s="8"/>
      <c r="U106" s="8"/>
      <c r="V106" s="8"/>
      <c r="W106" s="8"/>
      <c r="X106" s="8"/>
      <c r="Y106" s="8"/>
      <c r="Z106" s="8"/>
      <c r="AA106" s="8"/>
      <c r="AB106" s="49"/>
      <c r="AC106" s="49"/>
    </row>
    <row r="107" spans="1:29" s="24" customFormat="1" ht="66">
      <c r="A107" s="203" t="s">
        <v>239</v>
      </c>
      <c r="B107" s="344" t="s">
        <v>551</v>
      </c>
      <c r="C107" s="346" t="s">
        <v>553</v>
      </c>
      <c r="D107" s="204" t="s">
        <v>42</v>
      </c>
      <c r="E107" s="346">
        <v>1</v>
      </c>
      <c r="F107" s="204">
        <v>2020</v>
      </c>
      <c r="G107" s="204">
        <v>2021</v>
      </c>
      <c r="H107" s="347">
        <v>137041</v>
      </c>
      <c r="I107" s="313">
        <v>137041</v>
      </c>
      <c r="J107" s="204">
        <v>7</v>
      </c>
      <c r="K107" s="321" t="s">
        <v>32</v>
      </c>
      <c r="L107" s="406">
        <v>181</v>
      </c>
      <c r="M107" s="407"/>
      <c r="N107" s="322">
        <v>0</v>
      </c>
      <c r="O107" s="347">
        <v>0</v>
      </c>
      <c r="P107" s="347">
        <f>I107</f>
        <v>137041</v>
      </c>
      <c r="Q107" s="325"/>
      <c r="S107" s="8"/>
      <c r="T107" s="8"/>
      <c r="U107" s="8"/>
      <c r="V107" s="8"/>
      <c r="W107" s="8"/>
      <c r="X107" s="8"/>
      <c r="Y107" s="8"/>
      <c r="Z107" s="8"/>
      <c r="AA107" s="8"/>
      <c r="AB107" s="49"/>
      <c r="AC107" s="49"/>
    </row>
    <row r="108" spans="1:29" s="24" customFormat="1" ht="35.25" customHeight="1">
      <c r="A108" s="203" t="s">
        <v>240</v>
      </c>
      <c r="B108" s="344" t="s">
        <v>247</v>
      </c>
      <c r="C108" s="346" t="s">
        <v>248</v>
      </c>
      <c r="D108" s="204" t="s">
        <v>42</v>
      </c>
      <c r="E108" s="346">
        <v>1</v>
      </c>
      <c r="F108" s="204">
        <v>2020</v>
      </c>
      <c r="G108" s="204">
        <v>2021</v>
      </c>
      <c r="H108" s="347">
        <v>4078.15</v>
      </c>
      <c r="I108" s="313">
        <v>4078.15</v>
      </c>
      <c r="J108" s="204">
        <v>7</v>
      </c>
      <c r="K108" s="321" t="s">
        <v>32</v>
      </c>
      <c r="L108" s="406">
        <v>181</v>
      </c>
      <c r="M108" s="407"/>
      <c r="N108" s="322">
        <v>0</v>
      </c>
      <c r="O108" s="347">
        <v>0</v>
      </c>
      <c r="P108" s="347">
        <f t="shared" ref="P108:P128" si="7">I108</f>
        <v>4078.15</v>
      </c>
      <c r="Q108" s="325"/>
      <c r="S108" s="8"/>
      <c r="T108" s="8"/>
      <c r="U108" s="8"/>
      <c r="V108" s="8"/>
      <c r="W108" s="8"/>
      <c r="X108" s="8"/>
      <c r="Y108" s="8"/>
      <c r="Z108" s="8"/>
      <c r="AA108" s="8"/>
      <c r="AB108" s="49"/>
      <c r="AC108" s="49"/>
    </row>
    <row r="109" spans="1:29" s="24" customFormat="1" ht="33.75">
      <c r="A109" s="203" t="s">
        <v>23</v>
      </c>
      <c r="B109" s="344" t="s">
        <v>552</v>
      </c>
      <c r="C109" s="346" t="s">
        <v>554</v>
      </c>
      <c r="D109" s="204" t="s">
        <v>42</v>
      </c>
      <c r="E109" s="346">
        <v>4</v>
      </c>
      <c r="F109" s="204">
        <v>2020</v>
      </c>
      <c r="G109" s="204">
        <v>2021</v>
      </c>
      <c r="H109" s="347">
        <v>5353.2</v>
      </c>
      <c r="I109" s="313">
        <v>21412.799999999999</v>
      </c>
      <c r="J109" s="204">
        <v>7</v>
      </c>
      <c r="K109" s="321" t="s">
        <v>32</v>
      </c>
      <c r="L109" s="406">
        <v>181</v>
      </c>
      <c r="M109" s="407"/>
      <c r="N109" s="322">
        <v>0</v>
      </c>
      <c r="O109" s="347">
        <v>0</v>
      </c>
      <c r="P109" s="347">
        <f t="shared" si="7"/>
        <v>21412.799999999999</v>
      </c>
      <c r="Q109" s="325"/>
      <c r="S109" s="8"/>
      <c r="T109" s="8"/>
      <c r="U109" s="8"/>
      <c r="V109" s="8"/>
      <c r="W109" s="8"/>
      <c r="X109" s="8"/>
      <c r="Y109" s="8"/>
      <c r="Z109" s="8"/>
      <c r="AA109" s="8"/>
      <c r="AB109" s="49"/>
      <c r="AC109" s="49"/>
    </row>
    <row r="110" spans="1:29" s="24" customFormat="1" ht="66">
      <c r="A110" s="203" t="s">
        <v>24</v>
      </c>
      <c r="B110" s="344" t="s">
        <v>555</v>
      </c>
      <c r="C110" s="346" t="s">
        <v>262</v>
      </c>
      <c r="D110" s="204" t="s">
        <v>42</v>
      </c>
      <c r="E110" s="346">
        <v>1</v>
      </c>
      <c r="F110" s="204">
        <v>2020</v>
      </c>
      <c r="G110" s="204">
        <v>2021</v>
      </c>
      <c r="H110" s="347">
        <v>3337.05</v>
      </c>
      <c r="I110" s="313">
        <v>3337.05</v>
      </c>
      <c r="J110" s="204">
        <v>7</v>
      </c>
      <c r="K110" s="321" t="s">
        <v>32</v>
      </c>
      <c r="L110" s="406">
        <v>181</v>
      </c>
      <c r="M110" s="407"/>
      <c r="N110" s="322">
        <v>0</v>
      </c>
      <c r="O110" s="347">
        <v>0</v>
      </c>
      <c r="P110" s="347">
        <f t="shared" si="7"/>
        <v>3337.05</v>
      </c>
      <c r="Q110" s="325"/>
      <c r="S110" s="8"/>
      <c r="T110" s="8"/>
      <c r="U110" s="8"/>
      <c r="V110" s="8"/>
      <c r="W110" s="8"/>
      <c r="X110" s="8"/>
      <c r="Y110" s="8"/>
      <c r="Z110" s="8"/>
      <c r="AA110" s="8"/>
      <c r="AB110" s="49"/>
      <c r="AC110" s="49"/>
    </row>
    <row r="111" spans="1:29" s="24" customFormat="1" ht="66">
      <c r="A111" s="203" t="s">
        <v>25</v>
      </c>
      <c r="B111" s="344" t="s">
        <v>556</v>
      </c>
      <c r="C111" s="346" t="s">
        <v>264</v>
      </c>
      <c r="D111" s="204" t="s">
        <v>42</v>
      </c>
      <c r="E111" s="346">
        <v>4</v>
      </c>
      <c r="F111" s="204">
        <v>2020</v>
      </c>
      <c r="G111" s="204">
        <v>2021</v>
      </c>
      <c r="H111" s="347">
        <v>471.54</v>
      </c>
      <c r="I111" s="313">
        <v>471.54</v>
      </c>
      <c r="J111" s="204">
        <v>7</v>
      </c>
      <c r="K111" s="321" t="s">
        <v>32</v>
      </c>
      <c r="L111" s="406">
        <v>181</v>
      </c>
      <c r="M111" s="407"/>
      <c r="N111" s="322">
        <v>0</v>
      </c>
      <c r="O111" s="347">
        <v>0</v>
      </c>
      <c r="P111" s="347">
        <f t="shared" si="7"/>
        <v>471.54</v>
      </c>
      <c r="Q111" s="325"/>
      <c r="S111" s="8"/>
      <c r="T111" s="8"/>
      <c r="U111" s="8"/>
      <c r="V111" s="8"/>
      <c r="W111" s="8"/>
      <c r="X111" s="8"/>
      <c r="Y111" s="8"/>
      <c r="Z111" s="8"/>
      <c r="AA111" s="8"/>
      <c r="AB111" s="49"/>
      <c r="AC111" s="49"/>
    </row>
    <row r="112" spans="1:29" s="24" customFormat="1" ht="35.25" customHeight="1">
      <c r="A112" s="203" t="s">
        <v>26</v>
      </c>
      <c r="B112" s="344" t="s">
        <v>280</v>
      </c>
      <c r="C112" s="346" t="s">
        <v>560</v>
      </c>
      <c r="D112" s="204" t="s">
        <v>42</v>
      </c>
      <c r="E112" s="346">
        <v>1</v>
      </c>
      <c r="F112" s="204">
        <v>2020</v>
      </c>
      <c r="G112" s="204">
        <v>2021</v>
      </c>
      <c r="H112" s="347">
        <v>3960.54</v>
      </c>
      <c r="I112" s="313">
        <v>3960.54</v>
      </c>
      <c r="J112" s="204">
        <v>7</v>
      </c>
      <c r="K112" s="321" t="s">
        <v>32</v>
      </c>
      <c r="L112" s="406">
        <v>181</v>
      </c>
      <c r="M112" s="407"/>
      <c r="N112" s="322">
        <v>0</v>
      </c>
      <c r="O112" s="347">
        <v>0</v>
      </c>
      <c r="P112" s="347">
        <f t="shared" si="7"/>
        <v>3960.54</v>
      </c>
      <c r="Q112" s="325"/>
      <c r="S112" s="8"/>
      <c r="T112" s="8"/>
      <c r="U112" s="8"/>
      <c r="V112" s="8"/>
      <c r="W112" s="8"/>
      <c r="X112" s="8"/>
      <c r="Y112" s="8"/>
      <c r="Z112" s="8"/>
      <c r="AA112" s="8"/>
      <c r="AB112" s="49"/>
      <c r="AC112" s="49"/>
    </row>
    <row r="113" spans="1:29" s="24" customFormat="1" ht="33.75">
      <c r="A113" s="203" t="s">
        <v>27</v>
      </c>
      <c r="B113" s="344" t="s">
        <v>281</v>
      </c>
      <c r="C113" s="346" t="s">
        <v>561</v>
      </c>
      <c r="D113" s="204" t="s">
        <v>42</v>
      </c>
      <c r="E113" s="346">
        <v>1</v>
      </c>
      <c r="F113" s="204">
        <v>2020</v>
      </c>
      <c r="G113" s="204">
        <v>2021</v>
      </c>
      <c r="H113" s="347">
        <v>2307.41</v>
      </c>
      <c r="I113" s="313">
        <v>2307.41</v>
      </c>
      <c r="J113" s="204">
        <v>7</v>
      </c>
      <c r="K113" s="321" t="s">
        <v>32</v>
      </c>
      <c r="L113" s="406">
        <v>181</v>
      </c>
      <c r="M113" s="407"/>
      <c r="N113" s="322">
        <v>0</v>
      </c>
      <c r="O113" s="347">
        <v>0</v>
      </c>
      <c r="P113" s="347">
        <f t="shared" si="7"/>
        <v>2307.41</v>
      </c>
      <c r="Q113" s="325"/>
      <c r="S113" s="8"/>
      <c r="T113" s="8"/>
      <c r="U113" s="8"/>
      <c r="V113" s="8"/>
      <c r="W113" s="8"/>
      <c r="X113" s="8"/>
      <c r="Y113" s="8"/>
      <c r="Z113" s="8"/>
      <c r="AA113" s="8"/>
      <c r="AB113" s="49"/>
      <c r="AC113" s="49"/>
    </row>
    <row r="114" spans="1:29" s="24" customFormat="1" ht="66">
      <c r="A114" s="203" t="s">
        <v>203</v>
      </c>
      <c r="B114" s="344" t="s">
        <v>557</v>
      </c>
      <c r="C114" s="346" t="s">
        <v>562</v>
      </c>
      <c r="D114" s="204" t="s">
        <v>42</v>
      </c>
      <c r="E114" s="346">
        <v>1</v>
      </c>
      <c r="F114" s="204">
        <v>2020</v>
      </c>
      <c r="G114" s="204">
        <v>2021</v>
      </c>
      <c r="H114" s="347">
        <v>6248.91</v>
      </c>
      <c r="I114" s="313">
        <v>6248.91</v>
      </c>
      <c r="J114" s="204">
        <v>7</v>
      </c>
      <c r="K114" s="321" t="s">
        <v>32</v>
      </c>
      <c r="L114" s="406">
        <v>181</v>
      </c>
      <c r="M114" s="407"/>
      <c r="N114" s="322">
        <v>0</v>
      </c>
      <c r="O114" s="347">
        <v>0</v>
      </c>
      <c r="P114" s="347">
        <f t="shared" si="7"/>
        <v>6248.91</v>
      </c>
      <c r="Q114" s="325"/>
      <c r="S114" s="8"/>
      <c r="T114" s="8"/>
      <c r="U114" s="8"/>
      <c r="V114" s="8"/>
      <c r="W114" s="8"/>
      <c r="X114" s="8"/>
      <c r="Y114" s="8"/>
      <c r="Z114" s="8"/>
      <c r="AA114" s="8"/>
      <c r="AB114" s="49"/>
      <c r="AC114" s="49"/>
    </row>
    <row r="115" spans="1:29" s="24" customFormat="1" ht="35.25" customHeight="1">
      <c r="A115" s="203" t="s">
        <v>241</v>
      </c>
      <c r="B115" s="344" t="s">
        <v>558</v>
      </c>
      <c r="C115" s="346" t="s">
        <v>563</v>
      </c>
      <c r="D115" s="204" t="s">
        <v>42</v>
      </c>
      <c r="E115" s="346">
        <v>1</v>
      </c>
      <c r="F115" s="204">
        <v>2020</v>
      </c>
      <c r="G115" s="204">
        <v>2021</v>
      </c>
      <c r="H115" s="347">
        <v>1408.03</v>
      </c>
      <c r="I115" s="313">
        <v>1408.03</v>
      </c>
      <c r="J115" s="204">
        <v>7</v>
      </c>
      <c r="K115" s="321" t="s">
        <v>32</v>
      </c>
      <c r="L115" s="406">
        <v>181</v>
      </c>
      <c r="M115" s="407"/>
      <c r="N115" s="322">
        <v>0</v>
      </c>
      <c r="O115" s="347">
        <v>0</v>
      </c>
      <c r="P115" s="347">
        <f t="shared" si="7"/>
        <v>1408.03</v>
      </c>
      <c r="Q115" s="325"/>
      <c r="S115" s="8"/>
      <c r="T115" s="8"/>
      <c r="U115" s="8"/>
      <c r="V115" s="8"/>
      <c r="W115" s="8"/>
      <c r="X115" s="8"/>
      <c r="Y115" s="8"/>
      <c r="Z115" s="8"/>
      <c r="AA115" s="8"/>
      <c r="AB115" s="49"/>
      <c r="AC115" s="49"/>
    </row>
    <row r="116" spans="1:29" s="24" customFormat="1" ht="99">
      <c r="A116" s="203" t="s">
        <v>242</v>
      </c>
      <c r="B116" s="344" t="s">
        <v>559</v>
      </c>
      <c r="C116" s="346" t="s">
        <v>564</v>
      </c>
      <c r="D116" s="204" t="s">
        <v>42</v>
      </c>
      <c r="E116" s="346">
        <v>1</v>
      </c>
      <c r="F116" s="204">
        <v>2020</v>
      </c>
      <c r="G116" s="204">
        <v>2021</v>
      </c>
      <c r="H116" s="347">
        <v>2293.7600000000002</v>
      </c>
      <c r="I116" s="313">
        <v>2293.7600000000002</v>
      </c>
      <c r="J116" s="204">
        <v>7</v>
      </c>
      <c r="K116" s="321" t="s">
        <v>32</v>
      </c>
      <c r="L116" s="406">
        <v>181</v>
      </c>
      <c r="M116" s="407"/>
      <c r="N116" s="322">
        <v>0</v>
      </c>
      <c r="O116" s="347">
        <v>0</v>
      </c>
      <c r="P116" s="347">
        <f t="shared" si="7"/>
        <v>2293.7600000000002</v>
      </c>
      <c r="Q116" s="325"/>
      <c r="S116" s="8"/>
      <c r="T116" s="8"/>
      <c r="U116" s="8"/>
      <c r="V116" s="8"/>
      <c r="W116" s="8"/>
      <c r="X116" s="8"/>
      <c r="Y116" s="8"/>
      <c r="Z116" s="8"/>
      <c r="AA116" s="8"/>
      <c r="AB116" s="49"/>
      <c r="AC116" s="49"/>
    </row>
    <row r="117" spans="1:29" s="24" customFormat="1" ht="66">
      <c r="A117" s="203" t="s">
        <v>243</v>
      </c>
      <c r="B117" s="344" t="s">
        <v>565</v>
      </c>
      <c r="C117" s="346" t="s">
        <v>570</v>
      </c>
      <c r="D117" s="204" t="s">
        <v>42</v>
      </c>
      <c r="E117" s="346">
        <v>8</v>
      </c>
      <c r="F117" s="204">
        <v>2020</v>
      </c>
      <c r="G117" s="204">
        <v>2021</v>
      </c>
      <c r="H117" s="347">
        <v>4100.51</v>
      </c>
      <c r="I117" s="313">
        <v>32804.080000000002</v>
      </c>
      <c r="J117" s="204">
        <v>7</v>
      </c>
      <c r="K117" s="321" t="s">
        <v>32</v>
      </c>
      <c r="L117" s="406">
        <v>181</v>
      </c>
      <c r="M117" s="407"/>
      <c r="N117" s="322">
        <v>0</v>
      </c>
      <c r="O117" s="347">
        <v>0</v>
      </c>
      <c r="P117" s="347">
        <f t="shared" si="7"/>
        <v>32804.080000000002</v>
      </c>
      <c r="Q117" s="325"/>
      <c r="S117" s="8"/>
      <c r="T117" s="8"/>
      <c r="U117" s="8"/>
      <c r="V117" s="8"/>
      <c r="W117" s="8"/>
      <c r="X117" s="8"/>
      <c r="Y117" s="8"/>
      <c r="Z117" s="8"/>
      <c r="AA117" s="8"/>
      <c r="AB117" s="49"/>
      <c r="AC117" s="49"/>
    </row>
    <row r="118" spans="1:29" s="24" customFormat="1" ht="33.75">
      <c r="A118" s="203" t="s">
        <v>244</v>
      </c>
      <c r="B118" s="344" t="s">
        <v>566</v>
      </c>
      <c r="C118" s="346" t="s">
        <v>571</v>
      </c>
      <c r="D118" s="204" t="s">
        <v>42</v>
      </c>
      <c r="E118" s="346">
        <v>1</v>
      </c>
      <c r="F118" s="204">
        <v>2020</v>
      </c>
      <c r="G118" s="204">
        <v>2021</v>
      </c>
      <c r="H118" s="347">
        <v>13095.45</v>
      </c>
      <c r="I118" s="313">
        <v>13095.45</v>
      </c>
      <c r="J118" s="204">
        <v>7</v>
      </c>
      <c r="K118" s="321" t="s">
        <v>32</v>
      </c>
      <c r="L118" s="406">
        <v>181</v>
      </c>
      <c r="M118" s="407"/>
      <c r="N118" s="322">
        <v>0</v>
      </c>
      <c r="O118" s="347">
        <v>0</v>
      </c>
      <c r="P118" s="347">
        <f t="shared" si="7"/>
        <v>13095.45</v>
      </c>
      <c r="Q118" s="325"/>
      <c r="S118" s="8"/>
      <c r="T118" s="8"/>
      <c r="U118" s="8"/>
      <c r="V118" s="8"/>
      <c r="W118" s="8"/>
      <c r="X118" s="8"/>
      <c r="Y118" s="8"/>
      <c r="Z118" s="8"/>
      <c r="AA118" s="8"/>
      <c r="AB118" s="49"/>
      <c r="AC118" s="49"/>
    </row>
    <row r="119" spans="1:29" s="24" customFormat="1" ht="35.25" customHeight="1">
      <c r="A119" s="203" t="s">
        <v>245</v>
      </c>
      <c r="B119" s="344" t="s">
        <v>567</v>
      </c>
      <c r="C119" s="346" t="s">
        <v>572</v>
      </c>
      <c r="D119" s="204" t="s">
        <v>42</v>
      </c>
      <c r="E119" s="346">
        <v>1</v>
      </c>
      <c r="F119" s="204">
        <v>2020</v>
      </c>
      <c r="G119" s="204">
        <v>2021</v>
      </c>
      <c r="H119" s="347">
        <v>5504.03</v>
      </c>
      <c r="I119" s="313">
        <v>5504.03</v>
      </c>
      <c r="J119" s="204">
        <v>7</v>
      </c>
      <c r="K119" s="321" t="s">
        <v>32</v>
      </c>
      <c r="L119" s="406">
        <v>181</v>
      </c>
      <c r="M119" s="407"/>
      <c r="N119" s="322">
        <v>0</v>
      </c>
      <c r="O119" s="347">
        <v>0</v>
      </c>
      <c r="P119" s="347">
        <f t="shared" si="7"/>
        <v>5504.03</v>
      </c>
      <c r="Q119" s="325"/>
      <c r="S119" s="8"/>
      <c r="T119" s="8"/>
      <c r="U119" s="8"/>
      <c r="V119" s="8"/>
      <c r="W119" s="8"/>
      <c r="X119" s="8"/>
      <c r="Y119" s="8"/>
      <c r="Z119" s="8"/>
      <c r="AA119" s="8"/>
      <c r="AB119" s="49"/>
      <c r="AC119" s="49"/>
    </row>
    <row r="120" spans="1:29" s="24" customFormat="1" ht="35.25" customHeight="1">
      <c r="A120" s="203" t="s">
        <v>246</v>
      </c>
      <c r="B120" s="344" t="s">
        <v>568</v>
      </c>
      <c r="C120" s="346" t="s">
        <v>573</v>
      </c>
      <c r="D120" s="204" t="s">
        <v>42</v>
      </c>
      <c r="E120" s="346">
        <v>1</v>
      </c>
      <c r="F120" s="204">
        <v>2020</v>
      </c>
      <c r="G120" s="204">
        <v>2021</v>
      </c>
      <c r="H120" s="347">
        <v>18609.34</v>
      </c>
      <c r="I120" s="313">
        <v>18609.34</v>
      </c>
      <c r="J120" s="204">
        <v>7</v>
      </c>
      <c r="K120" s="321" t="s">
        <v>32</v>
      </c>
      <c r="L120" s="406">
        <v>181</v>
      </c>
      <c r="M120" s="407"/>
      <c r="N120" s="322">
        <v>0</v>
      </c>
      <c r="O120" s="347">
        <v>0</v>
      </c>
      <c r="P120" s="347">
        <f t="shared" si="7"/>
        <v>18609.34</v>
      </c>
      <c r="Q120" s="325"/>
      <c r="S120" s="8"/>
      <c r="T120" s="8"/>
      <c r="U120" s="8"/>
      <c r="V120" s="8"/>
      <c r="W120" s="8"/>
      <c r="X120" s="8"/>
      <c r="Y120" s="8"/>
      <c r="Z120" s="8"/>
      <c r="AA120" s="8"/>
      <c r="AB120" s="49"/>
      <c r="AC120" s="49"/>
    </row>
    <row r="121" spans="1:29" s="24" customFormat="1" ht="66">
      <c r="A121" s="203" t="s">
        <v>255</v>
      </c>
      <c r="B121" s="344" t="s">
        <v>569</v>
      </c>
      <c r="C121" s="346" t="s">
        <v>574</v>
      </c>
      <c r="D121" s="204" t="s">
        <v>42</v>
      </c>
      <c r="E121" s="346">
        <v>1</v>
      </c>
      <c r="F121" s="204">
        <v>2020</v>
      </c>
      <c r="G121" s="204">
        <v>2021</v>
      </c>
      <c r="H121" s="347">
        <v>10449.790000000001</v>
      </c>
      <c r="I121" s="313">
        <v>10449.790000000001</v>
      </c>
      <c r="J121" s="204">
        <v>7</v>
      </c>
      <c r="K121" s="321" t="s">
        <v>32</v>
      </c>
      <c r="L121" s="406">
        <v>181</v>
      </c>
      <c r="M121" s="407"/>
      <c r="N121" s="322">
        <v>0</v>
      </c>
      <c r="O121" s="347">
        <v>0</v>
      </c>
      <c r="P121" s="347">
        <f t="shared" si="7"/>
        <v>10449.790000000001</v>
      </c>
      <c r="Q121" s="325"/>
      <c r="S121" s="8"/>
      <c r="T121" s="8"/>
      <c r="U121" s="8"/>
      <c r="V121" s="8"/>
      <c r="W121" s="8"/>
      <c r="X121" s="8"/>
      <c r="Y121" s="8"/>
      <c r="Z121" s="8"/>
      <c r="AA121" s="8"/>
      <c r="AB121" s="49"/>
      <c r="AC121" s="49"/>
    </row>
    <row r="122" spans="1:29" s="24" customFormat="1" ht="33.75">
      <c r="A122" s="203" t="s">
        <v>256</v>
      </c>
      <c r="B122" s="344" t="s">
        <v>267</v>
      </c>
      <c r="C122" s="346" t="s">
        <v>268</v>
      </c>
      <c r="D122" s="204" t="s">
        <v>42</v>
      </c>
      <c r="E122" s="346">
        <v>8</v>
      </c>
      <c r="F122" s="204">
        <v>2020</v>
      </c>
      <c r="G122" s="204">
        <v>2021</v>
      </c>
      <c r="H122" s="347">
        <v>477.2</v>
      </c>
      <c r="I122" s="313">
        <v>3817.6</v>
      </c>
      <c r="J122" s="204">
        <v>7</v>
      </c>
      <c r="K122" s="321" t="s">
        <v>236</v>
      </c>
      <c r="L122" s="406">
        <v>181</v>
      </c>
      <c r="M122" s="407"/>
      <c r="N122" s="322">
        <v>0</v>
      </c>
      <c r="O122" s="347">
        <v>0</v>
      </c>
      <c r="P122" s="347">
        <f t="shared" si="7"/>
        <v>3817.6</v>
      </c>
      <c r="Q122" s="325"/>
      <c r="S122" s="8"/>
      <c r="T122" s="8"/>
      <c r="U122" s="8"/>
      <c r="V122" s="8"/>
      <c r="W122" s="8"/>
      <c r="X122" s="8"/>
      <c r="Y122" s="8"/>
      <c r="Z122" s="8"/>
      <c r="AA122" s="8"/>
      <c r="AB122" s="49"/>
      <c r="AC122" s="49"/>
    </row>
    <row r="123" spans="1:29" s="24" customFormat="1" ht="33.75">
      <c r="A123" s="203" t="s">
        <v>257</v>
      </c>
      <c r="B123" s="344" t="s">
        <v>578</v>
      </c>
      <c r="C123" s="346" t="s">
        <v>579</v>
      </c>
      <c r="D123" s="204" t="s">
        <v>42</v>
      </c>
      <c r="E123" s="346">
        <v>1</v>
      </c>
      <c r="F123" s="204">
        <v>2020</v>
      </c>
      <c r="G123" s="204">
        <v>2021</v>
      </c>
      <c r="H123" s="347">
        <v>5838.82</v>
      </c>
      <c r="I123" s="313">
        <v>5838.82</v>
      </c>
      <c r="J123" s="204">
        <v>7</v>
      </c>
      <c r="K123" s="321" t="s">
        <v>237</v>
      </c>
      <c r="L123" s="406">
        <v>181</v>
      </c>
      <c r="M123" s="407"/>
      <c r="N123" s="322">
        <v>0</v>
      </c>
      <c r="O123" s="347">
        <v>0</v>
      </c>
      <c r="P123" s="347">
        <f t="shared" si="7"/>
        <v>5838.82</v>
      </c>
      <c r="Q123" s="325"/>
      <c r="S123" s="8"/>
      <c r="T123" s="8"/>
      <c r="U123" s="8"/>
      <c r="V123" s="8"/>
      <c r="W123" s="8"/>
      <c r="X123" s="8"/>
      <c r="Y123" s="8"/>
      <c r="Z123" s="8"/>
      <c r="AA123" s="8"/>
      <c r="AB123" s="49"/>
      <c r="AC123" s="49"/>
    </row>
    <row r="124" spans="1:29" s="24" customFormat="1" ht="66">
      <c r="A124" s="203" t="s">
        <v>258</v>
      </c>
      <c r="B124" s="344" t="s">
        <v>575</v>
      </c>
      <c r="C124" s="346" t="s">
        <v>580</v>
      </c>
      <c r="D124" s="204" t="s">
        <v>42</v>
      </c>
      <c r="E124" s="346">
        <v>1</v>
      </c>
      <c r="F124" s="204">
        <v>2020</v>
      </c>
      <c r="G124" s="204">
        <v>2021</v>
      </c>
      <c r="H124" s="347">
        <v>2694.91</v>
      </c>
      <c r="I124" s="313">
        <v>2694.91</v>
      </c>
      <c r="J124" s="204">
        <v>7</v>
      </c>
      <c r="K124" s="321" t="s">
        <v>237</v>
      </c>
      <c r="L124" s="406">
        <v>181</v>
      </c>
      <c r="M124" s="407"/>
      <c r="N124" s="322">
        <v>0</v>
      </c>
      <c r="O124" s="347">
        <v>0</v>
      </c>
      <c r="P124" s="347">
        <f t="shared" si="7"/>
        <v>2694.91</v>
      </c>
      <c r="Q124" s="325"/>
      <c r="S124" s="8"/>
      <c r="T124" s="8"/>
      <c r="U124" s="8"/>
      <c r="V124" s="8"/>
      <c r="W124" s="8"/>
      <c r="X124" s="8"/>
      <c r="Y124" s="8"/>
      <c r="Z124" s="8"/>
      <c r="AA124" s="8"/>
      <c r="AB124" s="49"/>
      <c r="AC124" s="49"/>
    </row>
    <row r="125" spans="1:29" s="24" customFormat="1" ht="33.75">
      <c r="A125" s="203" t="s">
        <v>314</v>
      </c>
      <c r="B125" s="344" t="s">
        <v>576</v>
      </c>
      <c r="C125" s="346" t="s">
        <v>581</v>
      </c>
      <c r="D125" s="204" t="s">
        <v>42</v>
      </c>
      <c r="E125" s="346">
        <v>1</v>
      </c>
      <c r="F125" s="204">
        <v>2020</v>
      </c>
      <c r="G125" s="204">
        <v>2021</v>
      </c>
      <c r="H125" s="347">
        <v>4296.8900000000003</v>
      </c>
      <c r="I125" s="313">
        <v>4296.8900000000003</v>
      </c>
      <c r="J125" s="204">
        <v>7</v>
      </c>
      <c r="K125" s="321" t="s">
        <v>237</v>
      </c>
      <c r="L125" s="406">
        <v>181</v>
      </c>
      <c r="M125" s="407"/>
      <c r="N125" s="322">
        <v>0</v>
      </c>
      <c r="O125" s="347">
        <v>0</v>
      </c>
      <c r="P125" s="347">
        <f t="shared" si="7"/>
        <v>4296.8900000000003</v>
      </c>
      <c r="Q125" s="325"/>
      <c r="S125" s="8"/>
      <c r="T125" s="8"/>
      <c r="U125" s="8"/>
      <c r="V125" s="8"/>
      <c r="W125" s="8"/>
      <c r="X125" s="8"/>
      <c r="Y125" s="8"/>
      <c r="Z125" s="8"/>
      <c r="AA125" s="8"/>
      <c r="AB125" s="49"/>
      <c r="AC125" s="49"/>
    </row>
    <row r="126" spans="1:29" s="24" customFormat="1" ht="33.75">
      <c r="A126" s="203" t="s">
        <v>28</v>
      </c>
      <c r="B126" s="344" t="s">
        <v>273</v>
      </c>
      <c r="C126" s="346" t="s">
        <v>582</v>
      </c>
      <c r="D126" s="204" t="s">
        <v>42</v>
      </c>
      <c r="E126" s="346">
        <v>1</v>
      </c>
      <c r="F126" s="204">
        <v>2020</v>
      </c>
      <c r="G126" s="204">
        <v>2021</v>
      </c>
      <c r="H126" s="347">
        <v>1527.17</v>
      </c>
      <c r="I126" s="313">
        <v>1527.17</v>
      </c>
      <c r="J126" s="204">
        <v>7</v>
      </c>
      <c r="K126" s="321" t="s">
        <v>237</v>
      </c>
      <c r="L126" s="406">
        <v>181</v>
      </c>
      <c r="M126" s="407"/>
      <c r="N126" s="322">
        <v>0</v>
      </c>
      <c r="O126" s="347">
        <v>0</v>
      </c>
      <c r="P126" s="347">
        <f t="shared" si="7"/>
        <v>1527.17</v>
      </c>
      <c r="Q126" s="325"/>
      <c r="S126" s="8"/>
      <c r="T126" s="8"/>
      <c r="U126" s="8"/>
      <c r="V126" s="8"/>
      <c r="W126" s="8"/>
      <c r="X126" s="8"/>
      <c r="Y126" s="8"/>
      <c r="Z126" s="8"/>
      <c r="AA126" s="8"/>
      <c r="AB126" s="49"/>
      <c r="AC126" s="49"/>
    </row>
    <row r="127" spans="1:29" s="24" customFormat="1" ht="33.75">
      <c r="A127" s="203" t="s">
        <v>29</v>
      </c>
      <c r="B127" s="344" t="s">
        <v>275</v>
      </c>
      <c r="C127" s="346" t="s">
        <v>583</v>
      </c>
      <c r="D127" s="204" t="s">
        <v>42</v>
      </c>
      <c r="E127" s="346">
        <v>1</v>
      </c>
      <c r="F127" s="204">
        <v>2020</v>
      </c>
      <c r="G127" s="204">
        <v>2021</v>
      </c>
      <c r="H127" s="347">
        <v>5888.82</v>
      </c>
      <c r="I127" s="313">
        <v>5888.82</v>
      </c>
      <c r="J127" s="204">
        <v>7</v>
      </c>
      <c r="K127" s="321" t="s">
        <v>237</v>
      </c>
      <c r="L127" s="406">
        <v>181</v>
      </c>
      <c r="M127" s="407"/>
      <c r="N127" s="322">
        <v>0</v>
      </c>
      <c r="O127" s="347">
        <v>0</v>
      </c>
      <c r="P127" s="347">
        <f t="shared" si="7"/>
        <v>5888.82</v>
      </c>
      <c r="Q127" s="325"/>
      <c r="S127" s="8"/>
      <c r="T127" s="8"/>
      <c r="U127" s="8"/>
      <c r="V127" s="8"/>
      <c r="W127" s="8"/>
      <c r="X127" s="8"/>
      <c r="Y127" s="8"/>
      <c r="Z127" s="8"/>
      <c r="AA127" s="8"/>
      <c r="AB127" s="49"/>
      <c r="AC127" s="49"/>
    </row>
    <row r="128" spans="1:29" s="24" customFormat="1" ht="33.75">
      <c r="A128" s="203" t="s">
        <v>30</v>
      </c>
      <c r="B128" s="344" t="s">
        <v>577</v>
      </c>
      <c r="C128" s="346"/>
      <c r="D128" s="204" t="s">
        <v>42</v>
      </c>
      <c r="E128" s="346">
        <v>3</v>
      </c>
      <c r="F128" s="204">
        <v>2020</v>
      </c>
      <c r="G128" s="204">
        <v>2021</v>
      </c>
      <c r="H128" s="347">
        <v>472.61</v>
      </c>
      <c r="I128" s="313">
        <v>1417.83</v>
      </c>
      <c r="J128" s="204">
        <v>7</v>
      </c>
      <c r="K128" s="321" t="s">
        <v>237</v>
      </c>
      <c r="L128" s="406">
        <v>181</v>
      </c>
      <c r="M128" s="407"/>
      <c r="N128" s="322">
        <v>0</v>
      </c>
      <c r="O128" s="347">
        <v>0</v>
      </c>
      <c r="P128" s="347">
        <f t="shared" si="7"/>
        <v>1417.83</v>
      </c>
      <c r="Q128" s="325"/>
      <c r="S128" s="8"/>
      <c r="T128" s="8"/>
      <c r="U128" s="8"/>
      <c r="V128" s="8"/>
      <c r="W128" s="8"/>
      <c r="X128" s="8"/>
      <c r="Y128" s="8"/>
      <c r="Z128" s="8"/>
      <c r="AA128" s="8"/>
      <c r="AB128" s="49"/>
      <c r="AC128" s="49"/>
    </row>
    <row r="129" spans="1:29" s="24" customFormat="1" ht="35.25" customHeight="1">
      <c r="A129" s="454" t="s">
        <v>584</v>
      </c>
      <c r="B129" s="455"/>
      <c r="C129" s="455"/>
      <c r="D129" s="455"/>
      <c r="E129" s="456"/>
      <c r="F129" s="456"/>
      <c r="G129" s="456"/>
      <c r="H129" s="457"/>
      <c r="I129" s="352">
        <f>I128+I127+I126+I125+I124+I123+I122+I121+I120+I119+I118+I117+I116+I115+I114+I113+I112+I111+I110+I109+I108+I107</f>
        <v>288503.92</v>
      </c>
      <c r="J129" s="458"/>
      <c r="K129" s="459"/>
      <c r="L129" s="459"/>
      <c r="M129" s="459"/>
      <c r="N129" s="459"/>
      <c r="O129" s="460"/>
      <c r="P129" s="353">
        <f>P128+P127+P126+P125+P124+P123+P122+P121+P120+P119+P118+P117+P116+P115+P114+P113+P112+P111+P110+P109+P108+P107</f>
        <v>288503.92</v>
      </c>
      <c r="Q129" s="325"/>
      <c r="S129" s="8"/>
      <c r="T129" s="8"/>
      <c r="U129" s="8"/>
      <c r="V129" s="8"/>
      <c r="W129" s="8"/>
      <c r="X129" s="8"/>
      <c r="Y129" s="8"/>
      <c r="Z129" s="8"/>
      <c r="AA129" s="8"/>
      <c r="AB129" s="49"/>
      <c r="AC129" s="49"/>
    </row>
    <row r="130" spans="1:29" s="24" customFormat="1" ht="35.25" customHeight="1">
      <c r="A130" s="408" t="s">
        <v>287</v>
      </c>
      <c r="B130" s="409"/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10"/>
      <c r="Q130" s="325"/>
      <c r="S130" s="8"/>
      <c r="T130" s="8"/>
      <c r="U130" s="8"/>
      <c r="V130" s="8"/>
      <c r="W130" s="8"/>
      <c r="X130" s="8"/>
      <c r="Y130" s="8"/>
      <c r="Z130" s="8"/>
      <c r="AA130" s="8"/>
      <c r="AB130" s="49"/>
      <c r="AC130" s="49"/>
    </row>
    <row r="131" spans="1:29" s="24" customFormat="1" ht="99">
      <c r="A131" s="203" t="s">
        <v>239</v>
      </c>
      <c r="B131" s="344" t="s">
        <v>593</v>
      </c>
      <c r="C131" s="346" t="s">
        <v>585</v>
      </c>
      <c r="D131" s="204" t="s">
        <v>42</v>
      </c>
      <c r="E131" s="346">
        <v>1</v>
      </c>
      <c r="F131" s="204">
        <v>2020</v>
      </c>
      <c r="G131" s="204">
        <v>2021</v>
      </c>
      <c r="H131" s="347">
        <v>606280.39</v>
      </c>
      <c r="I131" s="313">
        <v>606280.39</v>
      </c>
      <c r="J131" s="204">
        <v>7</v>
      </c>
      <c r="K131" s="321" t="s">
        <v>32</v>
      </c>
      <c r="L131" s="406">
        <v>181</v>
      </c>
      <c r="M131" s="407"/>
      <c r="N131" s="322">
        <v>0</v>
      </c>
      <c r="O131" s="347">
        <v>0</v>
      </c>
      <c r="P131" s="347">
        <f>I131</f>
        <v>606280.39</v>
      </c>
      <c r="Q131" s="325"/>
      <c r="S131" s="8"/>
      <c r="T131" s="8"/>
      <c r="U131" s="8"/>
      <c r="V131" s="8"/>
      <c r="W131" s="8"/>
      <c r="X131" s="8"/>
      <c r="Y131" s="8"/>
      <c r="Z131" s="8"/>
      <c r="AA131" s="8"/>
      <c r="AB131" s="49"/>
      <c r="AC131" s="49"/>
    </row>
    <row r="132" spans="1:29" s="24" customFormat="1" ht="66">
      <c r="A132" s="203" t="s">
        <v>240</v>
      </c>
      <c r="B132" s="344" t="s">
        <v>293</v>
      </c>
      <c r="C132" s="346" t="s">
        <v>586</v>
      </c>
      <c r="D132" s="204" t="s">
        <v>42</v>
      </c>
      <c r="E132" s="346">
        <v>1</v>
      </c>
      <c r="F132" s="204">
        <v>2020</v>
      </c>
      <c r="G132" s="204">
        <v>2021</v>
      </c>
      <c r="H132" s="347">
        <v>63921.57</v>
      </c>
      <c r="I132" s="313">
        <v>63921.57</v>
      </c>
      <c r="J132" s="204">
        <v>7</v>
      </c>
      <c r="K132" s="321" t="s">
        <v>32</v>
      </c>
      <c r="L132" s="406">
        <v>181</v>
      </c>
      <c r="M132" s="407"/>
      <c r="N132" s="322">
        <v>0</v>
      </c>
      <c r="O132" s="347">
        <v>0</v>
      </c>
      <c r="P132" s="347">
        <f t="shared" ref="P132:P139" si="8">I132</f>
        <v>63921.57</v>
      </c>
      <c r="Q132" s="325"/>
      <c r="S132" s="8"/>
      <c r="T132" s="8"/>
      <c r="U132" s="8"/>
      <c r="V132" s="8"/>
      <c r="W132" s="8"/>
      <c r="X132" s="8"/>
      <c r="Y132" s="8"/>
      <c r="Z132" s="8"/>
      <c r="AA132" s="8"/>
      <c r="AB132" s="49"/>
      <c r="AC132" s="49"/>
    </row>
    <row r="133" spans="1:29" s="24" customFormat="1" ht="99">
      <c r="A133" s="203" t="s">
        <v>23</v>
      </c>
      <c r="B133" s="344" t="s">
        <v>594</v>
      </c>
      <c r="C133" s="346" t="s">
        <v>587</v>
      </c>
      <c r="D133" s="204" t="s">
        <v>42</v>
      </c>
      <c r="E133" s="346">
        <v>1</v>
      </c>
      <c r="F133" s="204">
        <v>2020</v>
      </c>
      <c r="G133" s="204">
        <v>2021</v>
      </c>
      <c r="H133" s="347">
        <v>125810.94</v>
      </c>
      <c r="I133" s="313">
        <v>125810.94</v>
      </c>
      <c r="J133" s="204">
        <v>7</v>
      </c>
      <c r="K133" s="321" t="s">
        <v>32</v>
      </c>
      <c r="L133" s="406">
        <v>181</v>
      </c>
      <c r="M133" s="407"/>
      <c r="N133" s="322">
        <v>0</v>
      </c>
      <c r="O133" s="347">
        <v>0</v>
      </c>
      <c r="P133" s="347">
        <f t="shared" si="8"/>
        <v>125810.94</v>
      </c>
      <c r="Q133" s="325"/>
      <c r="S133" s="8"/>
      <c r="T133" s="8"/>
      <c r="U133" s="8"/>
      <c r="V133" s="8"/>
      <c r="W133" s="8"/>
      <c r="X133" s="8"/>
      <c r="Y133" s="8"/>
      <c r="Z133" s="8"/>
      <c r="AA133" s="8"/>
      <c r="AB133" s="49"/>
      <c r="AC133" s="49"/>
    </row>
    <row r="134" spans="1:29" s="24" customFormat="1" ht="66">
      <c r="A134" s="203" t="s">
        <v>24</v>
      </c>
      <c r="B134" s="344" t="s">
        <v>293</v>
      </c>
      <c r="C134" s="346" t="s">
        <v>588</v>
      </c>
      <c r="D134" s="204" t="s">
        <v>42</v>
      </c>
      <c r="E134" s="346">
        <v>1</v>
      </c>
      <c r="F134" s="204">
        <v>2020</v>
      </c>
      <c r="G134" s="204">
        <v>2021</v>
      </c>
      <c r="H134" s="347">
        <v>34245.14</v>
      </c>
      <c r="I134" s="313">
        <v>34245.14</v>
      </c>
      <c r="J134" s="204">
        <v>7</v>
      </c>
      <c r="K134" s="321" t="s">
        <v>32</v>
      </c>
      <c r="L134" s="406">
        <v>181</v>
      </c>
      <c r="M134" s="407"/>
      <c r="N134" s="322">
        <v>0</v>
      </c>
      <c r="O134" s="347">
        <v>0</v>
      </c>
      <c r="P134" s="347">
        <f t="shared" si="8"/>
        <v>34245.14</v>
      </c>
      <c r="Q134" s="325"/>
      <c r="S134" s="8"/>
      <c r="T134" s="8"/>
      <c r="U134" s="8"/>
      <c r="V134" s="8"/>
      <c r="W134" s="8"/>
      <c r="X134" s="8"/>
      <c r="Y134" s="8"/>
      <c r="Z134" s="8"/>
      <c r="AA134" s="8"/>
      <c r="AB134" s="49"/>
      <c r="AC134" s="49"/>
    </row>
    <row r="135" spans="1:29" s="24" customFormat="1" ht="99">
      <c r="A135" s="203" t="s">
        <v>25</v>
      </c>
      <c r="B135" s="344" t="s">
        <v>595</v>
      </c>
      <c r="C135" s="346" t="s">
        <v>589</v>
      </c>
      <c r="D135" s="204" t="s">
        <v>42</v>
      </c>
      <c r="E135" s="346">
        <v>1</v>
      </c>
      <c r="F135" s="204">
        <v>2020</v>
      </c>
      <c r="G135" s="204">
        <v>2021</v>
      </c>
      <c r="H135" s="347">
        <v>61137.1</v>
      </c>
      <c r="I135" s="313">
        <v>61137.1</v>
      </c>
      <c r="J135" s="204">
        <v>7</v>
      </c>
      <c r="K135" s="321" t="s">
        <v>32</v>
      </c>
      <c r="L135" s="406">
        <v>181</v>
      </c>
      <c r="M135" s="407"/>
      <c r="N135" s="322">
        <v>0</v>
      </c>
      <c r="O135" s="347">
        <v>0</v>
      </c>
      <c r="P135" s="347">
        <f t="shared" si="8"/>
        <v>61137.1</v>
      </c>
      <c r="Q135" s="325"/>
      <c r="S135" s="8"/>
      <c r="T135" s="8"/>
      <c r="U135" s="8"/>
      <c r="V135" s="8"/>
      <c r="W135" s="8"/>
      <c r="X135" s="8"/>
      <c r="Y135" s="8"/>
      <c r="Z135" s="8"/>
      <c r="AA135" s="8"/>
      <c r="AB135" s="49"/>
      <c r="AC135" s="49"/>
    </row>
    <row r="136" spans="1:29" s="24" customFormat="1" ht="132">
      <c r="A136" s="203" t="s">
        <v>26</v>
      </c>
      <c r="B136" s="344" t="s">
        <v>596</v>
      </c>
      <c r="C136" s="346" t="s">
        <v>590</v>
      </c>
      <c r="D136" s="204" t="s">
        <v>42</v>
      </c>
      <c r="E136" s="346">
        <v>1</v>
      </c>
      <c r="F136" s="204">
        <v>2020</v>
      </c>
      <c r="G136" s="204">
        <v>2021</v>
      </c>
      <c r="H136" s="347">
        <v>40111</v>
      </c>
      <c r="I136" s="313">
        <v>40111</v>
      </c>
      <c r="J136" s="204">
        <v>7</v>
      </c>
      <c r="K136" s="321" t="s">
        <v>32</v>
      </c>
      <c r="L136" s="406">
        <v>181</v>
      </c>
      <c r="M136" s="407"/>
      <c r="N136" s="322">
        <v>0</v>
      </c>
      <c r="O136" s="347">
        <v>0</v>
      </c>
      <c r="P136" s="347">
        <f t="shared" si="8"/>
        <v>40111</v>
      </c>
      <c r="Q136" s="325"/>
      <c r="S136" s="8"/>
      <c r="T136" s="8"/>
      <c r="U136" s="8"/>
      <c r="V136" s="8"/>
      <c r="W136" s="8"/>
      <c r="X136" s="8"/>
      <c r="Y136" s="8"/>
      <c r="Z136" s="8"/>
      <c r="AA136" s="8"/>
      <c r="AB136" s="49"/>
      <c r="AC136" s="49"/>
    </row>
    <row r="137" spans="1:29" s="24" customFormat="1" ht="66">
      <c r="A137" s="203" t="s">
        <v>27</v>
      </c>
      <c r="B137" s="344" t="s">
        <v>296</v>
      </c>
      <c r="C137" s="346" t="s">
        <v>591</v>
      </c>
      <c r="D137" s="204" t="s">
        <v>42</v>
      </c>
      <c r="E137" s="346">
        <v>2</v>
      </c>
      <c r="F137" s="204">
        <v>2020</v>
      </c>
      <c r="G137" s="204">
        <v>2021</v>
      </c>
      <c r="H137" s="347">
        <v>63026.76</v>
      </c>
      <c r="I137" s="313">
        <v>126053.52</v>
      </c>
      <c r="J137" s="204">
        <v>7</v>
      </c>
      <c r="K137" s="321" t="s">
        <v>32</v>
      </c>
      <c r="L137" s="406">
        <v>181</v>
      </c>
      <c r="M137" s="407"/>
      <c r="N137" s="322">
        <v>0</v>
      </c>
      <c r="O137" s="347">
        <v>0</v>
      </c>
      <c r="P137" s="347">
        <f t="shared" si="8"/>
        <v>126053.52</v>
      </c>
      <c r="Q137" s="325"/>
      <c r="S137" s="8"/>
      <c r="T137" s="8"/>
      <c r="U137" s="8"/>
      <c r="V137" s="8"/>
      <c r="W137" s="8"/>
      <c r="X137" s="8"/>
      <c r="Y137" s="8"/>
      <c r="Z137" s="8"/>
      <c r="AA137" s="8"/>
      <c r="AB137" s="49"/>
      <c r="AC137" s="49"/>
    </row>
    <row r="138" spans="1:29" s="24" customFormat="1" ht="33.75">
      <c r="A138" s="203" t="s">
        <v>203</v>
      </c>
      <c r="B138" s="344" t="s">
        <v>597</v>
      </c>
      <c r="C138" s="346"/>
      <c r="D138" s="204" t="s">
        <v>42</v>
      </c>
      <c r="E138" s="346">
        <v>2</v>
      </c>
      <c r="F138" s="204">
        <v>2020</v>
      </c>
      <c r="G138" s="204">
        <v>2021</v>
      </c>
      <c r="H138" s="347">
        <v>11758.19</v>
      </c>
      <c r="I138" s="313">
        <v>23516.38</v>
      </c>
      <c r="J138" s="204">
        <v>7</v>
      </c>
      <c r="K138" s="321" t="s">
        <v>32</v>
      </c>
      <c r="L138" s="406">
        <v>181</v>
      </c>
      <c r="M138" s="407"/>
      <c r="N138" s="322">
        <v>0</v>
      </c>
      <c r="O138" s="347">
        <v>0</v>
      </c>
      <c r="P138" s="347">
        <f t="shared" si="8"/>
        <v>23516.38</v>
      </c>
      <c r="Q138" s="325"/>
      <c r="S138" s="8"/>
      <c r="T138" s="8"/>
      <c r="U138" s="8"/>
      <c r="V138" s="8"/>
      <c r="W138" s="8"/>
      <c r="X138" s="8"/>
      <c r="Y138" s="8"/>
      <c r="Z138" s="8"/>
      <c r="AA138" s="8"/>
      <c r="AB138" s="49"/>
      <c r="AC138" s="49"/>
    </row>
    <row r="139" spans="1:29" s="24" customFormat="1" ht="66">
      <c r="A139" s="203" t="s">
        <v>241</v>
      </c>
      <c r="B139" s="344" t="s">
        <v>598</v>
      </c>
      <c r="C139" s="346" t="s">
        <v>592</v>
      </c>
      <c r="D139" s="204" t="s">
        <v>42</v>
      </c>
      <c r="E139" s="346">
        <v>2</v>
      </c>
      <c r="F139" s="204">
        <v>2020</v>
      </c>
      <c r="G139" s="204">
        <v>2021</v>
      </c>
      <c r="H139" s="347">
        <v>41490.6</v>
      </c>
      <c r="I139" s="313">
        <v>82981.2</v>
      </c>
      <c r="J139" s="204">
        <v>7</v>
      </c>
      <c r="K139" s="321" t="s">
        <v>32</v>
      </c>
      <c r="L139" s="406">
        <v>181</v>
      </c>
      <c r="M139" s="407"/>
      <c r="N139" s="322">
        <v>0</v>
      </c>
      <c r="O139" s="347">
        <v>0</v>
      </c>
      <c r="P139" s="347">
        <f t="shared" si="8"/>
        <v>82981.2</v>
      </c>
      <c r="Q139" s="325"/>
      <c r="S139" s="8"/>
      <c r="T139" s="8"/>
      <c r="U139" s="8"/>
      <c r="V139" s="8"/>
      <c r="W139" s="8"/>
      <c r="X139" s="8"/>
      <c r="Y139" s="8"/>
      <c r="Z139" s="8"/>
      <c r="AA139" s="8"/>
      <c r="AB139" s="49"/>
      <c r="AC139" s="49"/>
    </row>
    <row r="140" spans="1:29" s="24" customFormat="1" ht="35.25" customHeight="1">
      <c r="A140" s="454" t="s">
        <v>599</v>
      </c>
      <c r="B140" s="455"/>
      <c r="C140" s="455"/>
      <c r="D140" s="455"/>
      <c r="E140" s="456"/>
      <c r="F140" s="456"/>
      <c r="G140" s="456"/>
      <c r="H140" s="457"/>
      <c r="I140" s="352">
        <f>I139+I138+I137+I136+I135+I134+I133+I132+I131</f>
        <v>1164057.24</v>
      </c>
      <c r="J140" s="458"/>
      <c r="K140" s="459"/>
      <c r="L140" s="459"/>
      <c r="M140" s="459"/>
      <c r="N140" s="459"/>
      <c r="O140" s="460"/>
      <c r="P140" s="353">
        <f>P139+P138+P137+P136+P135+P134+P133+P132+P131</f>
        <v>1164057.24</v>
      </c>
      <c r="Q140" s="325"/>
      <c r="S140" s="8"/>
      <c r="T140" s="8"/>
      <c r="U140" s="8"/>
      <c r="V140" s="8"/>
      <c r="W140" s="8"/>
      <c r="X140" s="8"/>
      <c r="Y140" s="8"/>
      <c r="Z140" s="8"/>
      <c r="AA140" s="8"/>
      <c r="AB140" s="49"/>
      <c r="AC140" s="49"/>
    </row>
    <row r="141" spans="1:29" s="24" customFormat="1" ht="35.25" customHeight="1">
      <c r="A141" s="408" t="s">
        <v>308</v>
      </c>
      <c r="B141" s="409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10"/>
      <c r="Q141" s="325"/>
      <c r="S141" s="8"/>
      <c r="T141" s="8"/>
      <c r="U141" s="8"/>
      <c r="V141" s="8"/>
      <c r="W141" s="8"/>
      <c r="X141" s="8"/>
      <c r="Y141" s="8"/>
      <c r="Z141" s="8"/>
      <c r="AA141" s="8"/>
      <c r="AB141" s="49"/>
      <c r="AC141" s="49"/>
    </row>
    <row r="142" spans="1:29" s="24" customFormat="1" ht="35.25" customHeight="1">
      <c r="A142" s="203" t="s">
        <v>239</v>
      </c>
      <c r="B142" s="344" t="s">
        <v>309</v>
      </c>
      <c r="C142" s="346" t="s">
        <v>311</v>
      </c>
      <c r="D142" s="204" t="s">
        <v>42</v>
      </c>
      <c r="E142" s="346">
        <v>1</v>
      </c>
      <c r="F142" s="204">
        <v>2020</v>
      </c>
      <c r="G142" s="204">
        <v>2021</v>
      </c>
      <c r="H142" s="347">
        <v>8667.8799999999992</v>
      </c>
      <c r="I142" s="313">
        <v>8667.8799999999992</v>
      </c>
      <c r="J142" s="204">
        <v>7</v>
      </c>
      <c r="K142" s="321" t="s">
        <v>32</v>
      </c>
      <c r="L142" s="406">
        <v>181</v>
      </c>
      <c r="M142" s="407"/>
      <c r="N142" s="322">
        <v>0</v>
      </c>
      <c r="O142" s="347">
        <v>0</v>
      </c>
      <c r="P142" s="347">
        <f>I142</f>
        <v>8667.8799999999992</v>
      </c>
      <c r="Q142" s="325"/>
      <c r="S142" s="8"/>
      <c r="T142" s="8"/>
      <c r="U142" s="8"/>
      <c r="V142" s="8"/>
      <c r="W142" s="8"/>
      <c r="X142" s="8"/>
      <c r="Y142" s="8"/>
      <c r="Z142" s="8"/>
      <c r="AA142" s="8"/>
      <c r="AB142" s="49"/>
      <c r="AC142" s="49"/>
    </row>
    <row r="143" spans="1:29" s="24" customFormat="1" ht="35.25" customHeight="1">
      <c r="A143" s="203" t="s">
        <v>240</v>
      </c>
      <c r="B143" s="344" t="s">
        <v>601</v>
      </c>
      <c r="C143" s="346" t="s">
        <v>600</v>
      </c>
      <c r="D143" s="204" t="s">
        <v>42</v>
      </c>
      <c r="E143" s="346">
        <v>1</v>
      </c>
      <c r="F143" s="204">
        <v>2020</v>
      </c>
      <c r="G143" s="204">
        <v>2021</v>
      </c>
      <c r="H143" s="347">
        <v>658.08</v>
      </c>
      <c r="I143" s="313">
        <v>658.08</v>
      </c>
      <c r="J143" s="204">
        <v>7</v>
      </c>
      <c r="K143" s="321" t="s">
        <v>32</v>
      </c>
      <c r="L143" s="406">
        <v>181</v>
      </c>
      <c r="M143" s="407"/>
      <c r="N143" s="322">
        <v>0</v>
      </c>
      <c r="O143" s="347">
        <v>0</v>
      </c>
      <c r="P143" s="347">
        <f>I143</f>
        <v>658.08</v>
      </c>
      <c r="Q143" s="325"/>
      <c r="S143" s="8"/>
      <c r="T143" s="8"/>
      <c r="U143" s="8"/>
      <c r="V143" s="8"/>
      <c r="W143" s="8"/>
      <c r="X143" s="8"/>
      <c r="Y143" s="8"/>
      <c r="Z143" s="8"/>
      <c r="AA143" s="8"/>
      <c r="AB143" s="49"/>
      <c r="AC143" s="49"/>
    </row>
    <row r="144" spans="1:29" s="24" customFormat="1" ht="35.25" customHeight="1">
      <c r="A144" s="454" t="s">
        <v>250</v>
      </c>
      <c r="B144" s="455"/>
      <c r="C144" s="455"/>
      <c r="D144" s="455"/>
      <c r="E144" s="456"/>
      <c r="F144" s="456"/>
      <c r="G144" s="456"/>
      <c r="H144" s="457"/>
      <c r="I144" s="352">
        <f>I143+I142</f>
        <v>9325.9599999999991</v>
      </c>
      <c r="J144" s="458"/>
      <c r="K144" s="459"/>
      <c r="L144" s="459"/>
      <c r="M144" s="459"/>
      <c r="N144" s="459"/>
      <c r="O144" s="460"/>
      <c r="P144" s="353">
        <f>P143+P142</f>
        <v>9325.9599999999991</v>
      </c>
      <c r="Q144" s="325"/>
      <c r="S144" s="8"/>
      <c r="T144" s="8"/>
      <c r="U144" s="8"/>
      <c r="V144" s="8"/>
      <c r="W144" s="8"/>
      <c r="X144" s="8"/>
      <c r="Y144" s="8"/>
      <c r="Z144" s="8"/>
      <c r="AA144" s="8"/>
      <c r="AB144" s="49"/>
      <c r="AC144" s="49"/>
    </row>
    <row r="145" spans="1:29" s="24" customFormat="1" ht="35.25" customHeight="1">
      <c r="A145" s="408" t="s">
        <v>313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10"/>
      <c r="Q145" s="325"/>
      <c r="S145" s="8"/>
      <c r="T145" s="8"/>
      <c r="U145" s="8"/>
      <c r="V145" s="8"/>
      <c r="W145" s="8"/>
      <c r="X145" s="8"/>
      <c r="Y145" s="8"/>
      <c r="Z145" s="8"/>
      <c r="AA145" s="8"/>
      <c r="AB145" s="49"/>
      <c r="AC145" s="49"/>
    </row>
    <row r="146" spans="1:29" s="24" customFormat="1" ht="165">
      <c r="A146" s="203" t="s">
        <v>239</v>
      </c>
      <c r="B146" s="344" t="s">
        <v>607</v>
      </c>
      <c r="C146" s="346"/>
      <c r="D146" s="204" t="s">
        <v>42</v>
      </c>
      <c r="E146" s="346">
        <v>6</v>
      </c>
      <c r="F146" s="204">
        <v>2020</v>
      </c>
      <c r="G146" s="204">
        <v>2021</v>
      </c>
      <c r="H146" s="347">
        <v>1149.5999999999999</v>
      </c>
      <c r="I146" s="313">
        <v>6897.6</v>
      </c>
      <c r="J146" s="204">
        <v>7</v>
      </c>
      <c r="K146" s="321" t="s">
        <v>32</v>
      </c>
      <c r="L146" s="406">
        <v>181</v>
      </c>
      <c r="M146" s="407"/>
      <c r="N146" s="322">
        <v>0</v>
      </c>
      <c r="O146" s="347">
        <v>0</v>
      </c>
      <c r="P146" s="347">
        <f>I146</f>
        <v>6897.6</v>
      </c>
      <c r="Q146" s="325" t="s">
        <v>606</v>
      </c>
      <c r="S146" s="8"/>
      <c r="T146" s="8"/>
      <c r="U146" s="8"/>
      <c r="V146" s="8"/>
      <c r="W146" s="8"/>
      <c r="X146" s="8"/>
      <c r="Y146" s="8"/>
      <c r="Z146" s="8"/>
      <c r="AA146" s="8"/>
      <c r="AB146" s="49"/>
      <c r="AC146" s="49"/>
    </row>
    <row r="147" spans="1:29" s="24" customFormat="1" ht="33.75">
      <c r="A147" s="203" t="s">
        <v>240</v>
      </c>
      <c r="B147" s="344" t="s">
        <v>608</v>
      </c>
      <c r="C147" s="346" t="s">
        <v>602</v>
      </c>
      <c r="D147" s="204" t="s">
        <v>42</v>
      </c>
      <c r="E147" s="346">
        <v>2</v>
      </c>
      <c r="F147" s="204">
        <v>2020</v>
      </c>
      <c r="G147" s="204">
        <v>2021</v>
      </c>
      <c r="H147" s="347">
        <v>935.38</v>
      </c>
      <c r="I147" s="313">
        <v>1870.76</v>
      </c>
      <c r="J147" s="204">
        <v>7</v>
      </c>
      <c r="K147" s="321" t="s">
        <v>32</v>
      </c>
      <c r="L147" s="406">
        <v>181</v>
      </c>
      <c r="M147" s="407"/>
      <c r="N147" s="322">
        <v>0</v>
      </c>
      <c r="O147" s="347">
        <v>0</v>
      </c>
      <c r="P147" s="347">
        <f t="shared" ref="P147:P155" si="9">I147</f>
        <v>1870.76</v>
      </c>
      <c r="Q147" s="325"/>
      <c r="S147" s="8"/>
      <c r="T147" s="8"/>
      <c r="U147" s="8"/>
      <c r="V147" s="8"/>
      <c r="W147" s="8"/>
      <c r="X147" s="8"/>
      <c r="Y147" s="8"/>
      <c r="Z147" s="8"/>
      <c r="AA147" s="8"/>
      <c r="AB147" s="49"/>
      <c r="AC147" s="49"/>
    </row>
    <row r="148" spans="1:29" s="24" customFormat="1" ht="132">
      <c r="A148" s="203" t="s">
        <v>23</v>
      </c>
      <c r="B148" s="344" t="s">
        <v>609</v>
      </c>
      <c r="C148" s="346"/>
      <c r="D148" s="204" t="s">
        <v>42</v>
      </c>
      <c r="E148" s="346">
        <v>23</v>
      </c>
      <c r="F148" s="204">
        <v>2020</v>
      </c>
      <c r="G148" s="204">
        <v>2021</v>
      </c>
      <c r="H148" s="347">
        <v>547.16999999999996</v>
      </c>
      <c r="I148" s="313">
        <v>12584.91</v>
      </c>
      <c r="J148" s="204">
        <v>7</v>
      </c>
      <c r="K148" s="321" t="s">
        <v>32</v>
      </c>
      <c r="L148" s="406">
        <v>181</v>
      </c>
      <c r="M148" s="407"/>
      <c r="N148" s="322">
        <v>0</v>
      </c>
      <c r="O148" s="347">
        <v>0</v>
      </c>
      <c r="P148" s="347">
        <f t="shared" si="9"/>
        <v>12584.91</v>
      </c>
      <c r="Q148" s="325"/>
      <c r="S148" s="8"/>
      <c r="T148" s="8"/>
      <c r="U148" s="8"/>
      <c r="V148" s="8"/>
      <c r="W148" s="8"/>
      <c r="X148" s="8"/>
      <c r="Y148" s="8"/>
      <c r="Z148" s="8"/>
      <c r="AA148" s="8"/>
      <c r="AB148" s="49"/>
      <c r="AC148" s="49"/>
    </row>
    <row r="149" spans="1:29" s="24" customFormat="1" ht="33.75">
      <c r="A149" s="203" t="s">
        <v>24</v>
      </c>
      <c r="B149" s="344" t="s">
        <v>610</v>
      </c>
      <c r="C149" s="346"/>
      <c r="D149" s="204" t="s">
        <v>42</v>
      </c>
      <c r="E149" s="346">
        <v>10</v>
      </c>
      <c r="F149" s="204">
        <v>2020</v>
      </c>
      <c r="G149" s="204">
        <v>2021</v>
      </c>
      <c r="H149" s="347">
        <v>1446.4</v>
      </c>
      <c r="I149" s="313">
        <v>14464</v>
      </c>
      <c r="J149" s="204">
        <v>7</v>
      </c>
      <c r="K149" s="321" t="s">
        <v>32</v>
      </c>
      <c r="L149" s="406">
        <v>181</v>
      </c>
      <c r="M149" s="407"/>
      <c r="N149" s="322">
        <v>0</v>
      </c>
      <c r="O149" s="347">
        <v>0</v>
      </c>
      <c r="P149" s="347">
        <f t="shared" si="9"/>
        <v>14464</v>
      </c>
      <c r="Q149" s="325"/>
      <c r="S149" s="8"/>
      <c r="T149" s="8"/>
      <c r="U149" s="8"/>
      <c r="V149" s="8"/>
      <c r="W149" s="8"/>
      <c r="X149" s="8"/>
      <c r="Y149" s="8"/>
      <c r="Z149" s="8"/>
      <c r="AA149" s="8"/>
      <c r="AB149" s="49"/>
      <c r="AC149" s="49"/>
    </row>
    <row r="150" spans="1:29" s="24" customFormat="1" ht="33.75">
      <c r="A150" s="203" t="s">
        <v>25</v>
      </c>
      <c r="B150" s="344" t="s">
        <v>611</v>
      </c>
      <c r="C150" s="346"/>
      <c r="D150" s="204" t="s">
        <v>42</v>
      </c>
      <c r="E150" s="346">
        <v>19</v>
      </c>
      <c r="F150" s="204">
        <v>2020</v>
      </c>
      <c r="G150" s="204">
        <v>2021</v>
      </c>
      <c r="H150" s="347">
        <v>3938.5</v>
      </c>
      <c r="I150" s="313">
        <v>74831.5</v>
      </c>
      <c r="J150" s="204">
        <v>7</v>
      </c>
      <c r="K150" s="321" t="s">
        <v>32</v>
      </c>
      <c r="L150" s="406">
        <v>181</v>
      </c>
      <c r="M150" s="407"/>
      <c r="N150" s="322">
        <v>0</v>
      </c>
      <c r="O150" s="347">
        <v>0</v>
      </c>
      <c r="P150" s="347">
        <f t="shared" si="9"/>
        <v>74831.5</v>
      </c>
      <c r="Q150" s="325"/>
      <c r="S150" s="8"/>
      <c r="T150" s="8"/>
      <c r="U150" s="8"/>
      <c r="V150" s="8"/>
      <c r="W150" s="8"/>
      <c r="X150" s="8"/>
      <c r="Y150" s="8"/>
      <c r="Z150" s="8"/>
      <c r="AA150" s="8"/>
      <c r="AB150" s="49"/>
      <c r="AC150" s="49"/>
    </row>
    <row r="151" spans="1:29" s="24" customFormat="1" ht="66">
      <c r="A151" s="203" t="s">
        <v>26</v>
      </c>
      <c r="B151" s="344" t="s">
        <v>612</v>
      </c>
      <c r="C151" s="346"/>
      <c r="D151" s="204" t="s">
        <v>42</v>
      </c>
      <c r="E151" s="346">
        <v>2</v>
      </c>
      <c r="F151" s="204">
        <v>2020</v>
      </c>
      <c r="G151" s="204">
        <v>2021</v>
      </c>
      <c r="H151" s="347">
        <v>117369.21</v>
      </c>
      <c r="I151" s="313">
        <v>234738.42</v>
      </c>
      <c r="J151" s="204">
        <v>7</v>
      </c>
      <c r="K151" s="321" t="s">
        <v>32</v>
      </c>
      <c r="L151" s="406">
        <v>181</v>
      </c>
      <c r="M151" s="407"/>
      <c r="N151" s="322">
        <v>0</v>
      </c>
      <c r="O151" s="347">
        <v>0</v>
      </c>
      <c r="P151" s="347">
        <f t="shared" si="9"/>
        <v>234738.42</v>
      </c>
      <c r="Q151" s="325"/>
      <c r="S151" s="8"/>
      <c r="T151" s="8"/>
      <c r="U151" s="8"/>
      <c r="V151" s="8"/>
      <c r="W151" s="8"/>
      <c r="X151" s="8"/>
      <c r="Y151" s="8"/>
      <c r="Z151" s="8"/>
      <c r="AA151" s="8"/>
      <c r="AB151" s="49"/>
      <c r="AC151" s="49"/>
    </row>
    <row r="152" spans="1:29" s="24" customFormat="1" ht="33.75">
      <c r="A152" s="203" t="s">
        <v>27</v>
      </c>
      <c r="B152" s="344" t="s">
        <v>613</v>
      </c>
      <c r="C152" s="346" t="s">
        <v>603</v>
      </c>
      <c r="D152" s="204" t="s">
        <v>42</v>
      </c>
      <c r="E152" s="346">
        <v>8</v>
      </c>
      <c r="F152" s="204">
        <v>2020</v>
      </c>
      <c r="G152" s="204">
        <v>2021</v>
      </c>
      <c r="H152" s="347">
        <v>2215.39</v>
      </c>
      <c r="I152" s="313">
        <v>17723.12</v>
      </c>
      <c r="J152" s="204">
        <v>7</v>
      </c>
      <c r="K152" s="321" t="s">
        <v>32</v>
      </c>
      <c r="L152" s="406">
        <v>181</v>
      </c>
      <c r="M152" s="407"/>
      <c r="N152" s="322">
        <v>0</v>
      </c>
      <c r="O152" s="347">
        <v>0</v>
      </c>
      <c r="P152" s="347">
        <f t="shared" si="9"/>
        <v>17723.12</v>
      </c>
      <c r="Q152" s="325"/>
      <c r="S152" s="8"/>
      <c r="T152" s="8"/>
      <c r="U152" s="8"/>
      <c r="V152" s="8"/>
      <c r="W152" s="8"/>
      <c r="X152" s="8"/>
      <c r="Y152" s="8"/>
      <c r="Z152" s="8"/>
      <c r="AA152" s="8"/>
      <c r="AB152" s="49"/>
      <c r="AC152" s="49"/>
    </row>
    <row r="153" spans="1:29" s="24" customFormat="1" ht="99">
      <c r="A153" s="203" t="s">
        <v>203</v>
      </c>
      <c r="B153" s="344" t="s">
        <v>614</v>
      </c>
      <c r="C153" s="346"/>
      <c r="D153" s="204" t="s">
        <v>42</v>
      </c>
      <c r="E153" s="346">
        <v>4</v>
      </c>
      <c r="F153" s="204">
        <v>2020</v>
      </c>
      <c r="G153" s="204">
        <v>2021</v>
      </c>
      <c r="H153" s="347">
        <v>7758.8</v>
      </c>
      <c r="I153" s="313">
        <v>31035.200000000001</v>
      </c>
      <c r="J153" s="204">
        <v>7</v>
      </c>
      <c r="K153" s="321" t="s">
        <v>32</v>
      </c>
      <c r="L153" s="406">
        <v>181</v>
      </c>
      <c r="M153" s="407"/>
      <c r="N153" s="322">
        <v>0</v>
      </c>
      <c r="O153" s="347">
        <v>0</v>
      </c>
      <c r="P153" s="347">
        <f t="shared" si="9"/>
        <v>31035.200000000001</v>
      </c>
      <c r="Q153" s="325"/>
      <c r="S153" s="8"/>
      <c r="T153" s="8"/>
      <c r="U153" s="8"/>
      <c r="V153" s="8"/>
      <c r="W153" s="8"/>
      <c r="X153" s="8"/>
      <c r="Y153" s="8"/>
      <c r="Z153" s="8"/>
      <c r="AA153" s="8"/>
      <c r="AB153" s="49"/>
      <c r="AC153" s="49"/>
    </row>
    <row r="154" spans="1:29" s="24" customFormat="1" ht="132">
      <c r="A154" s="203" t="s">
        <v>241</v>
      </c>
      <c r="B154" s="344" t="s">
        <v>615</v>
      </c>
      <c r="C154" s="346" t="s">
        <v>604</v>
      </c>
      <c r="D154" s="204" t="s">
        <v>42</v>
      </c>
      <c r="E154" s="346">
        <v>4</v>
      </c>
      <c r="F154" s="204">
        <v>2020</v>
      </c>
      <c r="G154" s="204">
        <v>2021</v>
      </c>
      <c r="H154" s="347">
        <v>11346.57</v>
      </c>
      <c r="I154" s="313">
        <v>45386.28</v>
      </c>
      <c r="J154" s="204">
        <v>7</v>
      </c>
      <c r="K154" s="321" t="s">
        <v>32</v>
      </c>
      <c r="L154" s="406">
        <v>181</v>
      </c>
      <c r="M154" s="407"/>
      <c r="N154" s="322">
        <v>0</v>
      </c>
      <c r="O154" s="347">
        <v>0</v>
      </c>
      <c r="P154" s="347">
        <f t="shared" si="9"/>
        <v>45386.28</v>
      </c>
      <c r="Q154" s="325"/>
      <c r="S154" s="8"/>
      <c r="T154" s="8"/>
      <c r="U154" s="8"/>
      <c r="V154" s="8"/>
      <c r="W154" s="8"/>
      <c r="X154" s="8"/>
      <c r="Y154" s="8"/>
      <c r="Z154" s="8"/>
      <c r="AA154" s="8"/>
      <c r="AB154" s="49"/>
      <c r="AC154" s="49"/>
    </row>
    <row r="155" spans="1:29" s="24" customFormat="1" ht="33.75">
      <c r="A155" s="203" t="s">
        <v>242</v>
      </c>
      <c r="B155" s="344" t="s">
        <v>616</v>
      </c>
      <c r="C155" s="346" t="s">
        <v>605</v>
      </c>
      <c r="D155" s="204" t="s">
        <v>42</v>
      </c>
      <c r="E155" s="346">
        <v>23</v>
      </c>
      <c r="F155" s="204">
        <v>2020</v>
      </c>
      <c r="G155" s="204">
        <v>2021</v>
      </c>
      <c r="H155" s="347">
        <v>2555.1</v>
      </c>
      <c r="I155" s="313">
        <v>58767.3</v>
      </c>
      <c r="J155" s="204">
        <v>7</v>
      </c>
      <c r="K155" s="321" t="s">
        <v>32</v>
      </c>
      <c r="L155" s="406">
        <v>181</v>
      </c>
      <c r="M155" s="407"/>
      <c r="N155" s="322">
        <v>0</v>
      </c>
      <c r="O155" s="347">
        <v>0</v>
      </c>
      <c r="P155" s="347">
        <f t="shared" si="9"/>
        <v>58767.3</v>
      </c>
      <c r="Q155" s="325"/>
      <c r="S155" s="8"/>
      <c r="T155" s="8"/>
      <c r="U155" s="8"/>
      <c r="V155" s="8"/>
      <c r="W155" s="8"/>
      <c r="X155" s="8"/>
      <c r="Y155" s="8"/>
      <c r="Z155" s="8"/>
      <c r="AA155" s="8"/>
      <c r="AB155" s="49"/>
      <c r="AC155" s="49"/>
    </row>
    <row r="156" spans="1:29" ht="35.25" customHeight="1">
      <c r="A156" s="461" t="s">
        <v>307</v>
      </c>
      <c r="B156" s="461"/>
      <c r="C156" s="461"/>
      <c r="D156" s="461"/>
      <c r="E156" s="462"/>
      <c r="F156" s="462"/>
      <c r="G156" s="462"/>
      <c r="H156" s="462"/>
      <c r="I156" s="330">
        <f>I155+I154+I153+I152+I151+I150+I149+I148+I147+I146</f>
        <v>498299.08999999997</v>
      </c>
      <c r="J156" s="463"/>
      <c r="K156" s="464"/>
      <c r="L156" s="464"/>
      <c r="M156" s="464"/>
      <c r="N156" s="464"/>
      <c r="O156" s="464"/>
      <c r="P156" s="353">
        <f>P155+P154+P153+P152+P151+P150+P149+P148+P147+P146</f>
        <v>498299.08999999997</v>
      </c>
      <c r="Q156" s="325"/>
    </row>
    <row r="157" spans="1:29" ht="33.75">
      <c r="A157" s="461" t="s">
        <v>171</v>
      </c>
      <c r="B157" s="461"/>
      <c r="C157" s="461"/>
      <c r="D157" s="461"/>
      <c r="E157" s="462"/>
      <c r="F157" s="462"/>
      <c r="G157" s="462"/>
      <c r="H157" s="462"/>
      <c r="I157" s="330">
        <f>I156+I144+I140+I129+I105+I75+I52</f>
        <v>181912126.69</v>
      </c>
      <c r="J157" s="463"/>
      <c r="K157" s="464"/>
      <c r="L157" s="464"/>
      <c r="M157" s="464"/>
      <c r="N157" s="464"/>
      <c r="O157" s="464"/>
      <c r="P157" s="350">
        <f>P156+P144+P140+P129+P105+P75+P52</f>
        <v>181912126.69</v>
      </c>
      <c r="Q157" s="327"/>
      <c r="R157" s="45"/>
      <c r="S157" s="46"/>
      <c r="T157" s="46"/>
      <c r="V157" s="25"/>
    </row>
    <row r="158" spans="1:29" s="27" customFormat="1" ht="33">
      <c r="A158" s="425"/>
      <c r="B158" s="425"/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324"/>
      <c r="R158" s="24"/>
      <c r="S158" s="26">
        <f>I158*Q158</f>
        <v>0</v>
      </c>
      <c r="T158" s="26">
        <f>R158*I158</f>
        <v>0</v>
      </c>
      <c r="V158" s="27" t="e">
        <f>#REF!/V14</f>
        <v>#REF!</v>
      </c>
      <c r="X158" s="38" t="e">
        <f>#REF!/1.23210201</f>
        <v>#REF!</v>
      </c>
      <c r="AB158" s="83"/>
      <c r="AC158" s="83"/>
    </row>
    <row r="159" spans="1:29" s="27" customFormat="1" ht="30.75" customHeight="1">
      <c r="A159" s="426" t="s">
        <v>13</v>
      </c>
      <c r="B159" s="426"/>
      <c r="C159" s="426"/>
      <c r="D159" s="426"/>
      <c r="E159" s="426"/>
      <c r="F159" s="426"/>
      <c r="G159" s="426"/>
      <c r="H159" s="426"/>
      <c r="I159" s="426"/>
      <c r="J159" s="426"/>
      <c r="K159" s="426"/>
      <c r="L159" s="426"/>
      <c r="M159" s="341"/>
      <c r="N159" s="211"/>
      <c r="O159" s="212"/>
      <c r="P159" s="213"/>
      <c r="Q159" s="324"/>
      <c r="R159" s="24"/>
      <c r="S159" s="26"/>
      <c r="T159" s="26"/>
      <c r="X159" s="38"/>
      <c r="AB159" s="83"/>
      <c r="AC159" s="83"/>
    </row>
    <row r="160" spans="1:29" s="30" customFormat="1" ht="33">
      <c r="A160" s="214"/>
      <c r="B160" s="215"/>
      <c r="C160" s="215"/>
      <c r="D160" s="216"/>
      <c r="E160" s="216"/>
      <c r="F160" s="216"/>
      <c r="G160" s="216"/>
      <c r="H160" s="216"/>
      <c r="I160" s="338"/>
      <c r="J160" s="338"/>
      <c r="K160" s="338"/>
      <c r="L160" s="338"/>
      <c r="M160" s="338"/>
      <c r="N160" s="338"/>
      <c r="O160" s="338"/>
      <c r="P160" s="338"/>
      <c r="Q160" s="99"/>
      <c r="AB160" s="44"/>
      <c r="AC160" s="44"/>
    </row>
    <row r="161" spans="1:29" s="30" customFormat="1" ht="33">
      <c r="A161" s="214"/>
      <c r="B161" s="215"/>
      <c r="C161" s="215"/>
      <c r="D161" s="216"/>
      <c r="E161" s="216"/>
      <c r="F161" s="216"/>
      <c r="G161" s="216"/>
      <c r="H161" s="216"/>
      <c r="I161" s="338"/>
      <c r="J161" s="338"/>
      <c r="K161" s="338"/>
      <c r="L161" s="338"/>
      <c r="M161" s="338"/>
      <c r="N161" s="338"/>
      <c r="O161" s="338"/>
      <c r="P161" s="338"/>
      <c r="Q161" s="99"/>
      <c r="AB161" s="44"/>
      <c r="AC161" s="44"/>
    </row>
    <row r="162" spans="1:29" customFormat="1" ht="33.75">
      <c r="A162" s="176"/>
      <c r="B162" s="218" t="s">
        <v>47</v>
      </c>
      <c r="C162" s="219"/>
      <c r="D162" s="220"/>
      <c r="E162" s="220"/>
      <c r="F162" s="220"/>
      <c r="G162" s="220"/>
      <c r="H162" s="179"/>
      <c r="I162" s="427" t="s">
        <v>179</v>
      </c>
      <c r="J162" s="428"/>
      <c r="K162" s="221"/>
      <c r="L162" s="222"/>
      <c r="M162" s="222"/>
      <c r="N162" s="223"/>
      <c r="O162" s="223"/>
      <c r="P162" s="181"/>
      <c r="Q162" s="101"/>
    </row>
    <row r="163" spans="1:29" customFormat="1" ht="33.75">
      <c r="A163" s="176"/>
      <c r="B163" s="224" t="s">
        <v>52</v>
      </c>
      <c r="C163" s="335"/>
      <c r="D163" s="224"/>
      <c r="E163" s="430" t="s">
        <v>173</v>
      </c>
      <c r="F163" s="430"/>
      <c r="G163" s="226"/>
      <c r="H163" s="187"/>
      <c r="I163" s="429"/>
      <c r="J163" s="428"/>
      <c r="K163" s="431"/>
      <c r="L163" s="432"/>
      <c r="M163" s="227"/>
      <c r="N163" s="430" t="s">
        <v>178</v>
      </c>
      <c r="O163" s="430"/>
      <c r="P163" s="181"/>
      <c r="Q163" s="101"/>
    </row>
    <row r="164" spans="1:29" customFormat="1" ht="33.75">
      <c r="A164" s="176"/>
      <c r="B164" s="228" t="s">
        <v>51</v>
      </c>
      <c r="C164" s="336" t="s">
        <v>172</v>
      </c>
      <c r="D164" s="336"/>
      <c r="E164" s="398" t="s">
        <v>174</v>
      </c>
      <c r="F164" s="398"/>
      <c r="G164" s="226"/>
      <c r="H164" s="187"/>
      <c r="I164" s="230"/>
      <c r="J164" s="231" t="s">
        <v>177</v>
      </c>
      <c r="K164" s="445" t="s">
        <v>172</v>
      </c>
      <c r="L164" s="446"/>
      <c r="M164" s="232"/>
      <c r="N164" s="398" t="s">
        <v>174</v>
      </c>
      <c r="O164" s="398"/>
      <c r="P164" s="181"/>
      <c r="Q164" s="101"/>
    </row>
    <row r="165" spans="1:29" customFormat="1" ht="33.75">
      <c r="A165" s="233"/>
      <c r="B165" s="176"/>
      <c r="C165" s="176"/>
      <c r="D165" s="233"/>
      <c r="E165" s="233"/>
      <c r="F165" s="233"/>
      <c r="G165" s="179"/>
      <c r="H165" s="187"/>
      <c r="I165" s="230"/>
      <c r="J165" s="234"/>
      <c r="K165" s="234"/>
      <c r="L165" s="234"/>
      <c r="M165" s="235"/>
      <c r="N165" s="234"/>
      <c r="O165" s="236"/>
      <c r="P165" s="181"/>
      <c r="Q165" s="101"/>
    </row>
    <row r="166" spans="1:29" customFormat="1" ht="105" customHeight="1">
      <c r="A166" s="176"/>
      <c r="B166" s="237" t="s">
        <v>180</v>
      </c>
      <c r="C166" s="335"/>
      <c r="D166" s="178"/>
      <c r="E166" s="430" t="s">
        <v>175</v>
      </c>
      <c r="F166" s="430"/>
      <c r="G166" s="179"/>
      <c r="H166" s="187"/>
      <c r="I166" s="444" t="s">
        <v>181</v>
      </c>
      <c r="J166" s="428"/>
      <c r="K166" s="431"/>
      <c r="L166" s="432"/>
      <c r="M166" s="238"/>
      <c r="N166" s="430" t="s">
        <v>176</v>
      </c>
      <c r="O166" s="430"/>
      <c r="P166" s="181"/>
      <c r="Q166" s="101"/>
    </row>
    <row r="167" spans="1:29" customFormat="1" ht="32.25" customHeight="1">
      <c r="A167" s="178"/>
      <c r="B167" s="224"/>
      <c r="C167" s="336" t="s">
        <v>172</v>
      </c>
      <c r="D167" s="224"/>
      <c r="E167" s="398" t="s">
        <v>174</v>
      </c>
      <c r="F167" s="398"/>
      <c r="G167" s="226"/>
      <c r="H167" s="187"/>
      <c r="I167" s="239"/>
      <c r="J167" s="240"/>
      <c r="K167" s="445" t="s">
        <v>172</v>
      </c>
      <c r="L167" s="446"/>
      <c r="M167" s="227"/>
      <c r="N167" s="398" t="s">
        <v>174</v>
      </c>
      <c r="O167" s="398"/>
      <c r="P167" s="181"/>
      <c r="Q167" s="101"/>
    </row>
    <row r="168" spans="1:29" customFormat="1" ht="21.75" customHeight="1">
      <c r="A168" s="176"/>
      <c r="B168" s="176"/>
      <c r="C168" s="336"/>
      <c r="D168" s="336"/>
      <c r="E168" s="241"/>
      <c r="F168" s="176"/>
      <c r="G168" s="226"/>
      <c r="H168" s="187"/>
      <c r="I168" s="242"/>
      <c r="J168" s="242"/>
      <c r="K168" s="242"/>
      <c r="L168" s="49"/>
      <c r="M168" s="232"/>
      <c r="N168" s="49"/>
      <c r="O168" s="49"/>
      <c r="P168" s="181"/>
      <c r="Q168" s="101"/>
    </row>
    <row r="169" spans="1:29" s="30" customFormat="1" ht="33.75">
      <c r="A169" s="243"/>
      <c r="B169" s="180"/>
      <c r="C169" s="180"/>
      <c r="D169" s="180"/>
      <c r="E169" s="244"/>
      <c r="F169" s="440"/>
      <c r="G169" s="440"/>
      <c r="H169" s="440"/>
      <c r="I169" s="440"/>
      <c r="J169" s="339"/>
      <c r="K169" s="339"/>
      <c r="L169" s="339"/>
      <c r="M169" s="339"/>
      <c r="N169" s="339"/>
      <c r="O169" s="339"/>
      <c r="P169" s="339"/>
      <c r="Q169" s="99"/>
      <c r="AB169" s="44"/>
      <c r="AC169" s="44"/>
    </row>
    <row r="170" spans="1:29" ht="33.75">
      <c r="A170" s="214"/>
      <c r="B170" s="246"/>
      <c r="C170" s="246"/>
      <c r="D170" s="437"/>
      <c r="E170" s="437"/>
      <c r="F170" s="438"/>
      <c r="G170" s="438"/>
      <c r="H170" s="438"/>
      <c r="I170" s="337"/>
      <c r="J170" s="337"/>
      <c r="K170" s="337"/>
      <c r="L170" s="337"/>
      <c r="M170" s="337"/>
      <c r="N170" s="337"/>
      <c r="O170" s="248"/>
      <c r="P170" s="180"/>
      <c r="Q170" s="324">
        <f>O158-T165</f>
        <v>0</v>
      </c>
      <c r="R170" s="29"/>
      <c r="S170" s="27"/>
    </row>
    <row r="171" spans="1:29" ht="33">
      <c r="A171" s="214"/>
      <c r="B171" s="249"/>
      <c r="C171" s="338"/>
      <c r="D171" s="338"/>
      <c r="E171" s="250"/>
      <c r="F171" s="340"/>
      <c r="G171" s="340"/>
      <c r="H171" s="441"/>
      <c r="I171" s="441"/>
      <c r="J171" s="340"/>
      <c r="K171" s="340"/>
      <c r="L171" s="340"/>
      <c r="M171" s="340"/>
      <c r="N171" s="340"/>
      <c r="O171" s="340"/>
      <c r="P171" s="340"/>
      <c r="R171" s="29"/>
      <c r="S171" s="34"/>
    </row>
    <row r="172" spans="1:29" ht="33">
      <c r="A172" s="252"/>
      <c r="B172" s="253" t="s">
        <v>619</v>
      </c>
      <c r="C172" s="254"/>
      <c r="D172" s="255"/>
      <c r="E172" s="256"/>
      <c r="F172" s="340"/>
      <c r="G172" s="340"/>
      <c r="H172" s="442"/>
      <c r="I172" s="442"/>
      <c r="J172" s="442"/>
      <c r="K172" s="442"/>
      <c r="L172" s="442"/>
      <c r="M172" s="442"/>
      <c r="N172" s="442"/>
      <c r="O172" s="442"/>
      <c r="P172" s="442"/>
    </row>
    <row r="173" spans="1:29" ht="33">
      <c r="A173" s="257"/>
      <c r="B173" s="443"/>
      <c r="C173" s="443"/>
      <c r="D173" s="443"/>
      <c r="E173" s="256"/>
      <c r="F173" s="438"/>
      <c r="G173" s="438"/>
      <c r="H173" s="438"/>
      <c r="I173" s="438"/>
      <c r="J173" s="337"/>
      <c r="K173" s="337"/>
      <c r="L173" s="337"/>
      <c r="M173" s="337"/>
      <c r="N173" s="337"/>
      <c r="O173" s="337"/>
      <c r="P173" s="337"/>
    </row>
    <row r="174" spans="1:29" ht="33.75">
      <c r="A174" s="258"/>
      <c r="B174" s="246"/>
      <c r="C174" s="246"/>
      <c r="D174" s="437"/>
      <c r="E174" s="437"/>
      <c r="F174" s="438"/>
      <c r="G174" s="438"/>
      <c r="H174" s="438"/>
      <c r="I174" s="337"/>
      <c r="J174" s="337"/>
      <c r="K174" s="337"/>
      <c r="L174" s="337"/>
      <c r="M174" s="337"/>
      <c r="N174" s="337"/>
      <c r="O174" s="248"/>
      <c r="P174" s="180"/>
    </row>
    <row r="175" spans="1:29" ht="33">
      <c r="A175" s="214"/>
      <c r="B175" s="215"/>
      <c r="C175" s="215"/>
      <c r="D175" s="216"/>
      <c r="E175" s="259"/>
      <c r="F175" s="216"/>
      <c r="G175" s="216"/>
      <c r="H175" s="260"/>
      <c r="I175" s="260"/>
      <c r="J175" s="260"/>
      <c r="K175" s="260"/>
      <c r="L175" s="260"/>
      <c r="M175" s="260"/>
      <c r="N175" s="260"/>
      <c r="O175" s="260"/>
      <c r="P175" s="261"/>
    </row>
    <row r="176" spans="1:29" ht="33">
      <c r="A176" s="214"/>
      <c r="B176" s="215"/>
      <c r="C176" s="215"/>
      <c r="D176" s="216"/>
      <c r="E176" s="259"/>
      <c r="F176" s="439"/>
      <c r="G176" s="439"/>
      <c r="H176" s="260"/>
      <c r="I176" s="260"/>
      <c r="J176" s="260"/>
      <c r="K176" s="260"/>
      <c r="L176" s="260"/>
      <c r="M176" s="260"/>
      <c r="N176" s="260"/>
      <c r="O176" s="340"/>
      <c r="P176" s="261"/>
    </row>
    <row r="177" spans="1:29" ht="33">
      <c r="A177" s="214"/>
      <c r="B177" s="249"/>
      <c r="C177" s="215"/>
      <c r="D177" s="216"/>
      <c r="E177" s="259"/>
      <c r="F177" s="216"/>
      <c r="G177" s="216"/>
      <c r="H177" s="216"/>
      <c r="I177" s="338"/>
      <c r="J177" s="338"/>
      <c r="K177" s="338"/>
      <c r="L177" s="338"/>
      <c r="M177" s="338"/>
      <c r="N177" s="338"/>
      <c r="O177" s="338"/>
      <c r="P177" s="261"/>
    </row>
    <row r="178" spans="1:29" ht="33">
      <c r="A178" s="262"/>
      <c r="B178" s="215"/>
      <c r="C178" s="215"/>
      <c r="D178" s="255"/>
      <c r="E178" s="256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</row>
    <row r="179" spans="1:29" ht="26.25">
      <c r="A179" s="263"/>
      <c r="B179" s="264"/>
      <c r="C179" s="264"/>
      <c r="D179" s="265"/>
      <c r="E179" s="266"/>
      <c r="F179" s="265"/>
      <c r="G179" s="265"/>
      <c r="H179" s="265"/>
      <c r="I179" s="265"/>
      <c r="J179" s="265"/>
      <c r="K179" s="265"/>
      <c r="L179" s="265"/>
      <c r="M179" s="265"/>
      <c r="N179" s="265"/>
      <c r="O179" s="267"/>
      <c r="P179" s="268"/>
    </row>
    <row r="180" spans="1:29" ht="25.5">
      <c r="A180" s="269"/>
      <c r="B180" s="270"/>
      <c r="C180" s="270"/>
      <c r="D180" s="270"/>
      <c r="E180" s="271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</row>
    <row r="181" spans="1:29" ht="26.25">
      <c r="A181" s="272"/>
      <c r="B181" s="273"/>
      <c r="C181" s="273"/>
      <c r="D181" s="274"/>
      <c r="E181" s="275"/>
      <c r="F181" s="274"/>
      <c r="G181" s="274"/>
      <c r="H181" s="270"/>
      <c r="I181" s="270"/>
      <c r="J181" s="270"/>
      <c r="K181" s="270"/>
      <c r="L181" s="270"/>
      <c r="M181" s="270"/>
      <c r="N181" s="270"/>
      <c r="O181" s="270"/>
      <c r="P181" s="270"/>
    </row>
    <row r="182" spans="1:29" ht="26.25">
      <c r="A182" s="276"/>
      <c r="B182" s="277"/>
      <c r="C182" s="277"/>
      <c r="D182" s="278"/>
      <c r="E182" s="279"/>
      <c r="F182" s="278"/>
      <c r="G182" s="278"/>
      <c r="H182" s="267"/>
      <c r="I182" s="267" t="s">
        <v>5</v>
      </c>
      <c r="J182" s="267"/>
      <c r="K182" s="267"/>
      <c r="L182" s="267"/>
      <c r="M182" s="267"/>
      <c r="N182" s="267"/>
      <c r="O182" s="267"/>
      <c r="P182" s="267"/>
    </row>
    <row r="183" spans="1:29" s="324" customFormat="1" ht="26.25">
      <c r="A183" s="272"/>
      <c r="B183" s="273"/>
      <c r="C183" s="273"/>
      <c r="D183" s="280"/>
      <c r="E183" s="281"/>
      <c r="F183" s="280"/>
      <c r="G183" s="280"/>
      <c r="H183" s="282"/>
      <c r="I183" s="282"/>
      <c r="J183" s="282"/>
      <c r="K183" s="282"/>
      <c r="L183" s="282"/>
      <c r="M183" s="282"/>
      <c r="N183" s="282"/>
      <c r="O183" s="282"/>
      <c r="P183" s="280"/>
      <c r="R183" s="24"/>
      <c r="S183" s="8"/>
      <c r="T183" s="8"/>
      <c r="U183" s="8"/>
      <c r="V183" s="8"/>
      <c r="W183" s="8"/>
      <c r="X183" s="8"/>
      <c r="Y183" s="8"/>
      <c r="Z183" s="8"/>
      <c r="AA183" s="8"/>
      <c r="AB183" s="49"/>
      <c r="AC183" s="49"/>
    </row>
    <row r="184" spans="1:29" s="324" customFormat="1" ht="26.25">
      <c r="A184" s="272"/>
      <c r="B184" s="273"/>
      <c r="C184" s="273"/>
      <c r="D184" s="280"/>
      <c r="E184" s="281"/>
      <c r="F184" s="280"/>
      <c r="G184" s="280"/>
      <c r="H184" s="282"/>
      <c r="I184" s="282"/>
      <c r="J184" s="282"/>
      <c r="K184" s="282"/>
      <c r="L184" s="282"/>
      <c r="M184" s="282"/>
      <c r="N184" s="282"/>
      <c r="O184" s="282"/>
      <c r="P184" s="280"/>
      <c r="R184" s="24"/>
      <c r="S184" s="8"/>
      <c r="T184" s="8"/>
      <c r="U184" s="8"/>
      <c r="V184" s="8"/>
      <c r="W184" s="8"/>
      <c r="X184" s="8"/>
      <c r="Y184" s="8"/>
      <c r="Z184" s="8"/>
      <c r="AA184" s="8"/>
      <c r="AB184" s="49"/>
      <c r="AC184" s="49"/>
    </row>
    <row r="185" spans="1:29" s="324" customFormat="1" ht="26.25">
      <c r="A185" s="272"/>
      <c r="B185" s="273"/>
      <c r="C185" s="273"/>
      <c r="D185" s="280"/>
      <c r="E185" s="281"/>
      <c r="F185" s="280"/>
      <c r="G185" s="280"/>
      <c r="H185" s="282"/>
      <c r="I185" s="282"/>
      <c r="J185" s="282"/>
      <c r="K185" s="282"/>
      <c r="L185" s="282"/>
      <c r="M185" s="282"/>
      <c r="N185" s="282"/>
      <c r="O185" s="282"/>
      <c r="P185" s="280"/>
      <c r="R185" s="24"/>
      <c r="S185" s="8"/>
      <c r="T185" s="8"/>
      <c r="U185" s="8"/>
      <c r="V185" s="8"/>
      <c r="W185" s="8"/>
      <c r="X185" s="8"/>
      <c r="Y185" s="8"/>
      <c r="Z185" s="8"/>
      <c r="AA185" s="8"/>
      <c r="AB185" s="49"/>
      <c r="AC185" s="49"/>
    </row>
    <row r="186" spans="1:29" s="324" customFormat="1" ht="26.25">
      <c r="A186" s="272"/>
      <c r="B186" s="273"/>
      <c r="C186" s="273"/>
      <c r="D186" s="280"/>
      <c r="E186" s="281"/>
      <c r="F186" s="280"/>
      <c r="G186" s="280"/>
      <c r="H186" s="282"/>
      <c r="I186" s="282"/>
      <c r="J186" s="282"/>
      <c r="K186" s="282"/>
      <c r="L186" s="282"/>
      <c r="M186" s="282"/>
      <c r="N186" s="282"/>
      <c r="O186" s="282"/>
      <c r="P186" s="280"/>
      <c r="R186" s="24"/>
      <c r="S186" s="8"/>
      <c r="T186" s="8"/>
      <c r="U186" s="8"/>
      <c r="V186" s="8"/>
      <c r="W186" s="8"/>
      <c r="X186" s="8"/>
      <c r="Y186" s="8"/>
      <c r="Z186" s="8"/>
      <c r="AA186" s="8"/>
      <c r="AB186" s="49"/>
      <c r="AC186" s="49"/>
    </row>
    <row r="187" spans="1:29" s="324" customFormat="1" ht="26.25">
      <c r="A187" s="272"/>
      <c r="B187" s="273"/>
      <c r="C187" s="273"/>
      <c r="D187" s="280"/>
      <c r="E187" s="281"/>
      <c r="F187" s="280"/>
      <c r="G187" s="280"/>
      <c r="H187" s="282"/>
      <c r="I187" s="282"/>
      <c r="J187" s="282"/>
      <c r="K187" s="282"/>
      <c r="L187" s="282"/>
      <c r="M187" s="282"/>
      <c r="N187" s="282"/>
      <c r="O187" s="282"/>
      <c r="P187" s="280"/>
      <c r="R187" s="24"/>
      <c r="S187" s="8"/>
      <c r="T187" s="8"/>
      <c r="U187" s="8"/>
      <c r="V187" s="8"/>
      <c r="W187" s="8"/>
      <c r="X187" s="8"/>
      <c r="Y187" s="8"/>
      <c r="Z187" s="8"/>
      <c r="AA187" s="8"/>
      <c r="AB187" s="49"/>
      <c r="AC187" s="49"/>
    </row>
    <row r="188" spans="1:29" s="324" customFormat="1" ht="26.25">
      <c r="A188" s="272"/>
      <c r="B188" s="273"/>
      <c r="C188" s="273"/>
      <c r="D188" s="280"/>
      <c r="E188" s="281"/>
      <c r="F188" s="280"/>
      <c r="G188" s="280"/>
      <c r="H188" s="282"/>
      <c r="I188" s="282"/>
      <c r="J188" s="282"/>
      <c r="K188" s="282"/>
      <c r="L188" s="282"/>
      <c r="M188" s="282"/>
      <c r="N188" s="282"/>
      <c r="O188" s="282"/>
      <c r="P188" s="280"/>
      <c r="R188" s="24"/>
      <c r="S188" s="8"/>
      <c r="T188" s="8"/>
      <c r="U188" s="8"/>
      <c r="V188" s="8"/>
      <c r="W188" s="8"/>
      <c r="X188" s="8"/>
      <c r="Y188" s="8"/>
      <c r="Z188" s="8"/>
      <c r="AA188" s="8"/>
      <c r="AB188" s="49"/>
      <c r="AC188" s="49"/>
    </row>
    <row r="189" spans="1:29" s="324" customFormat="1" ht="33">
      <c r="A189" s="272"/>
      <c r="B189" s="283"/>
      <c r="C189" s="273"/>
      <c r="D189" s="280"/>
      <c r="E189" s="281"/>
      <c r="F189" s="280"/>
      <c r="G189" s="280"/>
      <c r="H189" s="282"/>
      <c r="I189" s="282"/>
      <c r="J189" s="282"/>
      <c r="K189" s="282"/>
      <c r="L189" s="282"/>
      <c r="M189" s="282"/>
      <c r="N189" s="282"/>
      <c r="O189" s="282"/>
      <c r="P189" s="280"/>
      <c r="R189" s="24"/>
      <c r="S189" s="8"/>
      <c r="T189" s="8"/>
      <c r="U189" s="8"/>
      <c r="V189" s="8"/>
      <c r="W189" s="8"/>
      <c r="X189" s="8"/>
      <c r="Y189" s="8"/>
      <c r="Z189" s="8"/>
      <c r="AA189" s="8"/>
      <c r="AB189" s="49"/>
      <c r="AC189" s="49"/>
    </row>
    <row r="190" spans="1:29" s="324" customFormat="1" ht="26.25">
      <c r="A190" s="272"/>
      <c r="B190" s="273"/>
      <c r="C190" s="273"/>
      <c r="D190" s="280"/>
      <c r="E190" s="281"/>
      <c r="F190" s="280"/>
      <c r="G190" s="280"/>
      <c r="H190" s="282"/>
      <c r="I190" s="282"/>
      <c r="J190" s="282"/>
      <c r="K190" s="282"/>
      <c r="L190" s="282"/>
      <c r="M190" s="282"/>
      <c r="N190" s="282"/>
      <c r="O190" s="282"/>
      <c r="P190" s="280"/>
      <c r="R190" s="24"/>
      <c r="S190" s="8"/>
      <c r="T190" s="8"/>
      <c r="U190" s="8"/>
      <c r="V190" s="8"/>
      <c r="W190" s="8"/>
      <c r="X190" s="8"/>
      <c r="Y190" s="8"/>
      <c r="Z190" s="8"/>
      <c r="AA190" s="8"/>
      <c r="AB190" s="49"/>
      <c r="AC190" s="49"/>
    </row>
    <row r="191" spans="1:29" s="324" customFormat="1" ht="26.25">
      <c r="A191" s="272"/>
      <c r="B191" s="273"/>
      <c r="C191" s="273"/>
      <c r="D191" s="280"/>
      <c r="E191" s="281"/>
      <c r="F191" s="280"/>
      <c r="G191" s="280"/>
      <c r="H191" s="282"/>
      <c r="I191" s="282"/>
      <c r="J191" s="282"/>
      <c r="K191" s="282"/>
      <c r="L191" s="282"/>
      <c r="M191" s="282"/>
      <c r="N191" s="282"/>
      <c r="O191" s="282"/>
      <c r="P191" s="280"/>
      <c r="R191" s="24"/>
      <c r="S191" s="8"/>
      <c r="T191" s="8"/>
      <c r="U191" s="8"/>
      <c r="V191" s="8"/>
      <c r="W191" s="8"/>
      <c r="X191" s="8"/>
      <c r="Y191" s="8"/>
      <c r="Z191" s="8"/>
      <c r="AA191" s="8"/>
      <c r="AB191" s="49"/>
      <c r="AC191" s="49"/>
    </row>
    <row r="192" spans="1:29" s="324" customFormat="1" ht="26.25">
      <c r="A192" s="272"/>
      <c r="B192" s="273"/>
      <c r="C192" s="273"/>
      <c r="D192" s="280"/>
      <c r="E192" s="281"/>
      <c r="F192" s="280"/>
      <c r="G192" s="280"/>
      <c r="H192" s="282"/>
      <c r="I192" s="282"/>
      <c r="J192" s="282"/>
      <c r="K192" s="282"/>
      <c r="L192" s="282"/>
      <c r="M192" s="282"/>
      <c r="N192" s="282"/>
      <c r="O192" s="282"/>
      <c r="P192" s="280"/>
      <c r="R192" s="24"/>
      <c r="S192" s="8"/>
      <c r="T192" s="8"/>
      <c r="U192" s="8"/>
      <c r="V192" s="8"/>
      <c r="W192" s="8"/>
      <c r="X192" s="8"/>
      <c r="Y192" s="8"/>
      <c r="Z192" s="8"/>
      <c r="AA192" s="8"/>
      <c r="AB192" s="49"/>
      <c r="AC192" s="49"/>
    </row>
    <row r="193" spans="1:29" s="324" customFormat="1" ht="23.25">
      <c r="A193" s="284"/>
      <c r="B193" s="285"/>
      <c r="C193" s="285"/>
      <c r="D193" s="286"/>
      <c r="E193" s="287"/>
      <c r="F193" s="286"/>
      <c r="G193" s="286"/>
      <c r="H193" s="288"/>
      <c r="I193" s="288"/>
      <c r="J193" s="288"/>
      <c r="K193" s="288"/>
      <c r="L193" s="288"/>
      <c r="M193" s="288"/>
      <c r="N193" s="288"/>
      <c r="O193" s="288"/>
      <c r="P193" s="286"/>
      <c r="R193" s="24"/>
      <c r="S193" s="8"/>
      <c r="T193" s="8"/>
      <c r="U193" s="8"/>
      <c r="V193" s="8"/>
      <c r="W193" s="8"/>
      <c r="X193" s="8"/>
      <c r="Y193" s="8"/>
      <c r="Z193" s="8"/>
      <c r="AA193" s="8"/>
      <c r="AB193" s="49"/>
      <c r="AC193" s="49"/>
    </row>
    <row r="194" spans="1:29" s="324" customFormat="1" ht="33">
      <c r="A194" s="284"/>
      <c r="B194" s="283"/>
      <c r="C194" s="285"/>
      <c r="D194" s="286"/>
      <c r="E194" s="287"/>
      <c r="F194" s="286"/>
      <c r="G194" s="286"/>
      <c r="H194" s="288"/>
      <c r="I194" s="288"/>
      <c r="J194" s="288"/>
      <c r="K194" s="288"/>
      <c r="L194" s="288"/>
      <c r="M194" s="288"/>
      <c r="N194" s="288"/>
      <c r="O194" s="288"/>
      <c r="P194" s="286"/>
      <c r="R194" s="24"/>
      <c r="S194" s="8"/>
      <c r="T194" s="8"/>
      <c r="U194" s="8"/>
      <c r="V194" s="8"/>
      <c r="W194" s="8"/>
      <c r="X194" s="8"/>
      <c r="Y194" s="8"/>
      <c r="Z194" s="8"/>
      <c r="AA194" s="8"/>
      <c r="AB194" s="49"/>
      <c r="AC194" s="49"/>
    </row>
    <row r="195" spans="1:29" s="324" customFormat="1" ht="33">
      <c r="A195" s="284"/>
      <c r="B195" s="283"/>
      <c r="C195" s="285"/>
      <c r="D195" s="286"/>
      <c r="E195" s="287"/>
      <c r="F195" s="286"/>
      <c r="G195" s="286"/>
      <c r="H195" s="288"/>
      <c r="I195" s="288"/>
      <c r="J195" s="288"/>
      <c r="K195" s="288"/>
      <c r="L195" s="288"/>
      <c r="M195" s="288"/>
      <c r="N195" s="288"/>
      <c r="O195" s="288"/>
      <c r="P195" s="286"/>
      <c r="R195" s="24"/>
      <c r="S195" s="8"/>
      <c r="T195" s="8"/>
      <c r="U195" s="8"/>
      <c r="V195" s="8"/>
      <c r="W195" s="8"/>
      <c r="X195" s="8"/>
      <c r="Y195" s="8"/>
      <c r="Z195" s="8"/>
      <c r="AA195" s="8"/>
      <c r="AB195" s="49"/>
      <c r="AC195" s="49"/>
    </row>
    <row r="196" spans="1:29" s="324" customFormat="1" ht="23.25">
      <c r="A196" s="284"/>
      <c r="B196" s="285"/>
      <c r="C196" s="285"/>
      <c r="D196" s="286"/>
      <c r="E196" s="287"/>
      <c r="F196" s="286"/>
      <c r="G196" s="286"/>
      <c r="H196" s="288"/>
      <c r="I196" s="288"/>
      <c r="J196" s="288"/>
      <c r="K196" s="288"/>
      <c r="L196" s="288"/>
      <c r="M196" s="288"/>
      <c r="N196" s="288"/>
      <c r="O196" s="288"/>
      <c r="P196" s="286"/>
      <c r="R196" s="24"/>
      <c r="S196" s="8"/>
      <c r="T196" s="8"/>
      <c r="U196" s="8"/>
      <c r="V196" s="8"/>
      <c r="W196" s="8"/>
      <c r="X196" s="8"/>
      <c r="Y196" s="8"/>
      <c r="Z196" s="8"/>
      <c r="AA196" s="8"/>
      <c r="AB196" s="49"/>
      <c r="AC196" s="49"/>
    </row>
    <row r="197" spans="1:29" s="324" customFormat="1" ht="23.25">
      <c r="A197" s="284"/>
      <c r="B197" s="285"/>
      <c r="C197" s="285"/>
      <c r="D197" s="286"/>
      <c r="E197" s="287"/>
      <c r="F197" s="286"/>
      <c r="G197" s="286"/>
      <c r="H197" s="288"/>
      <c r="I197" s="288"/>
      <c r="J197" s="288"/>
      <c r="K197" s="288"/>
      <c r="L197" s="288"/>
      <c r="M197" s="288"/>
      <c r="N197" s="288"/>
      <c r="O197" s="288"/>
      <c r="P197" s="286"/>
      <c r="R197" s="24"/>
      <c r="S197" s="8"/>
      <c r="T197" s="8"/>
      <c r="U197" s="8"/>
      <c r="V197" s="8"/>
      <c r="W197" s="8"/>
      <c r="X197" s="8"/>
      <c r="Y197" s="8"/>
      <c r="Z197" s="8"/>
      <c r="AA197" s="8"/>
      <c r="AB197" s="49"/>
      <c r="AC197" s="49"/>
    </row>
    <row r="198" spans="1:29" s="324" customFormat="1" ht="23.25">
      <c r="A198" s="284"/>
      <c r="B198" s="285"/>
      <c r="C198" s="285"/>
      <c r="D198" s="286"/>
      <c r="E198" s="287"/>
      <c r="F198" s="286"/>
      <c r="G198" s="286"/>
      <c r="H198" s="288"/>
      <c r="I198" s="288"/>
      <c r="J198" s="288"/>
      <c r="K198" s="288"/>
      <c r="L198" s="288"/>
      <c r="M198" s="288"/>
      <c r="N198" s="288"/>
      <c r="O198" s="288"/>
      <c r="P198" s="286"/>
      <c r="R198" s="24"/>
      <c r="S198" s="8"/>
      <c r="T198" s="8"/>
      <c r="U198" s="8"/>
      <c r="V198" s="8"/>
      <c r="W198" s="8"/>
      <c r="X198" s="8"/>
      <c r="Y198" s="8"/>
      <c r="Z198" s="8"/>
      <c r="AA198" s="8"/>
      <c r="AB198" s="49"/>
      <c r="AC198" s="49"/>
    </row>
    <row r="199" spans="1:29" s="324" customFormat="1" ht="23.25">
      <c r="A199" s="284"/>
      <c r="B199" s="285"/>
      <c r="C199" s="285"/>
      <c r="D199" s="286"/>
      <c r="E199" s="287"/>
      <c r="F199" s="286"/>
      <c r="G199" s="286"/>
      <c r="H199" s="288"/>
      <c r="I199" s="288"/>
      <c r="J199" s="288"/>
      <c r="K199" s="288"/>
      <c r="L199" s="288"/>
      <c r="M199" s="288"/>
      <c r="N199" s="288"/>
      <c r="O199" s="288"/>
      <c r="P199" s="286"/>
      <c r="R199" s="24"/>
      <c r="S199" s="8"/>
      <c r="T199" s="8"/>
      <c r="U199" s="8"/>
      <c r="V199" s="8"/>
      <c r="W199" s="8"/>
      <c r="X199" s="8"/>
      <c r="Y199" s="8"/>
      <c r="Z199" s="8"/>
      <c r="AA199" s="8"/>
      <c r="AB199" s="49"/>
      <c r="AC199" s="49"/>
    </row>
    <row r="200" spans="1:29" s="324" customFormat="1" ht="23.25">
      <c r="A200" s="284"/>
      <c r="B200" s="285"/>
      <c r="C200" s="285"/>
      <c r="D200" s="286"/>
      <c r="E200" s="287"/>
      <c r="F200" s="286"/>
      <c r="G200" s="286"/>
      <c r="H200" s="288"/>
      <c r="I200" s="288"/>
      <c r="J200" s="288"/>
      <c r="K200" s="288"/>
      <c r="L200" s="288"/>
      <c r="M200" s="288"/>
      <c r="N200" s="288"/>
      <c r="O200" s="288"/>
      <c r="P200" s="286"/>
      <c r="R200" s="24"/>
      <c r="S200" s="8"/>
      <c r="T200" s="8"/>
      <c r="U200" s="8"/>
      <c r="V200" s="8"/>
      <c r="W200" s="8"/>
      <c r="X200" s="8"/>
      <c r="Y200" s="8"/>
      <c r="Z200" s="8"/>
      <c r="AA200" s="8"/>
      <c r="AB200" s="49"/>
      <c r="AC200" s="49"/>
    </row>
    <row r="201" spans="1:29" s="324" customFormat="1" ht="23.25">
      <c r="A201" s="284"/>
      <c r="B201" s="285"/>
      <c r="C201" s="285"/>
      <c r="D201" s="286"/>
      <c r="E201" s="287"/>
      <c r="F201" s="286"/>
      <c r="G201" s="286"/>
      <c r="H201" s="288"/>
      <c r="I201" s="288"/>
      <c r="J201" s="288"/>
      <c r="K201" s="288"/>
      <c r="L201" s="288"/>
      <c r="M201" s="288"/>
      <c r="N201" s="288"/>
      <c r="O201" s="288"/>
      <c r="P201" s="286"/>
      <c r="R201" s="24"/>
      <c r="S201" s="8"/>
      <c r="T201" s="8"/>
      <c r="U201" s="8"/>
      <c r="V201" s="8"/>
      <c r="W201" s="8"/>
      <c r="X201" s="8"/>
      <c r="Y201" s="8"/>
      <c r="Z201" s="8"/>
      <c r="AA201" s="8"/>
      <c r="AB201" s="49"/>
      <c r="AC201" s="49"/>
    </row>
    <row r="202" spans="1:29" s="324" customFormat="1" ht="23.25">
      <c r="A202" s="284"/>
      <c r="B202" s="285"/>
      <c r="C202" s="285"/>
      <c r="D202" s="286"/>
      <c r="E202" s="287"/>
      <c r="F202" s="286"/>
      <c r="G202" s="286"/>
      <c r="H202" s="288"/>
      <c r="I202" s="288"/>
      <c r="J202" s="288"/>
      <c r="K202" s="288"/>
      <c r="L202" s="288"/>
      <c r="M202" s="288"/>
      <c r="N202" s="288"/>
      <c r="O202" s="288"/>
      <c r="P202" s="286"/>
      <c r="R202" s="24"/>
      <c r="S202" s="8"/>
      <c r="T202" s="8"/>
      <c r="U202" s="8"/>
      <c r="V202" s="8"/>
      <c r="W202" s="8"/>
      <c r="X202" s="8"/>
      <c r="Y202" s="8"/>
      <c r="Z202" s="8"/>
      <c r="AA202" s="8"/>
      <c r="AB202" s="49"/>
      <c r="AC202" s="49"/>
    </row>
    <row r="203" spans="1:29" s="324" customFormat="1" ht="23.25">
      <c r="A203" s="284"/>
      <c r="B203" s="285"/>
      <c r="C203" s="285"/>
      <c r="D203" s="286"/>
      <c r="E203" s="287"/>
      <c r="F203" s="286"/>
      <c r="G203" s="286"/>
      <c r="H203" s="288"/>
      <c r="I203" s="288"/>
      <c r="J203" s="288"/>
      <c r="K203" s="288"/>
      <c r="L203" s="288"/>
      <c r="M203" s="288"/>
      <c r="N203" s="288"/>
      <c r="O203" s="288"/>
      <c r="P203" s="286"/>
      <c r="R203" s="24"/>
      <c r="S203" s="8"/>
      <c r="T203" s="8"/>
      <c r="U203" s="8"/>
      <c r="V203" s="8"/>
      <c r="W203" s="8"/>
      <c r="X203" s="8"/>
      <c r="Y203" s="8"/>
      <c r="Z203" s="8"/>
      <c r="AA203" s="8"/>
      <c r="AB203" s="49"/>
      <c r="AC203" s="49"/>
    </row>
    <row r="204" spans="1:29" s="324" customFormat="1" ht="23.25">
      <c r="A204" s="284"/>
      <c r="B204" s="285"/>
      <c r="C204" s="285"/>
      <c r="D204" s="286"/>
      <c r="E204" s="287"/>
      <c r="F204" s="286"/>
      <c r="G204" s="286"/>
      <c r="H204" s="288"/>
      <c r="I204" s="288"/>
      <c r="J204" s="288"/>
      <c r="K204" s="288"/>
      <c r="L204" s="288"/>
      <c r="M204" s="288"/>
      <c r="N204" s="288"/>
      <c r="O204" s="288"/>
      <c r="P204" s="286"/>
      <c r="R204" s="24"/>
      <c r="S204" s="8"/>
      <c r="T204" s="8"/>
      <c r="U204" s="8"/>
      <c r="V204" s="8"/>
      <c r="W204" s="8"/>
      <c r="X204" s="8"/>
      <c r="Y204" s="8"/>
      <c r="Z204" s="8"/>
      <c r="AA204" s="8"/>
      <c r="AB204" s="49"/>
      <c r="AC204" s="49"/>
    </row>
    <row r="205" spans="1:29" s="324" customFormat="1" ht="23.25">
      <c r="A205" s="284"/>
      <c r="B205" s="285"/>
      <c r="C205" s="285"/>
      <c r="D205" s="286"/>
      <c r="E205" s="287"/>
      <c r="F205" s="286"/>
      <c r="G205" s="286"/>
      <c r="H205" s="288"/>
      <c r="I205" s="288"/>
      <c r="J205" s="288"/>
      <c r="K205" s="288"/>
      <c r="L205" s="288"/>
      <c r="M205" s="288"/>
      <c r="N205" s="288"/>
      <c r="O205" s="288"/>
      <c r="P205" s="286"/>
      <c r="R205" s="24"/>
      <c r="S205" s="8"/>
      <c r="T205" s="8"/>
      <c r="U205" s="8"/>
      <c r="V205" s="8"/>
      <c r="W205" s="8"/>
      <c r="X205" s="8"/>
      <c r="Y205" s="8"/>
      <c r="Z205" s="8"/>
      <c r="AA205" s="8"/>
      <c r="AB205" s="49"/>
      <c r="AC205" s="49"/>
    </row>
    <row r="206" spans="1:29" s="324" customFormat="1" ht="23.25">
      <c r="A206" s="284"/>
      <c r="B206" s="285"/>
      <c r="C206" s="285"/>
      <c r="D206" s="286"/>
      <c r="E206" s="287"/>
      <c r="F206" s="286"/>
      <c r="G206" s="286"/>
      <c r="H206" s="288"/>
      <c r="I206" s="288"/>
      <c r="J206" s="288"/>
      <c r="K206" s="288"/>
      <c r="L206" s="288"/>
      <c r="M206" s="288"/>
      <c r="N206" s="288"/>
      <c r="O206" s="288"/>
      <c r="P206" s="286"/>
      <c r="R206" s="24"/>
      <c r="S206" s="8"/>
      <c r="T206" s="8"/>
      <c r="U206" s="8"/>
      <c r="V206" s="8"/>
      <c r="W206" s="8"/>
      <c r="X206" s="8"/>
      <c r="Y206" s="8"/>
      <c r="Z206" s="8"/>
      <c r="AA206" s="8"/>
      <c r="AB206" s="49"/>
      <c r="AC206" s="49"/>
    </row>
    <row r="207" spans="1:29" s="324" customFormat="1" ht="23.25">
      <c r="A207" s="284"/>
      <c r="B207" s="285"/>
      <c r="C207" s="285"/>
      <c r="D207" s="286"/>
      <c r="E207" s="287"/>
      <c r="F207" s="286"/>
      <c r="G207" s="286"/>
      <c r="H207" s="288"/>
      <c r="I207" s="288"/>
      <c r="J207" s="288"/>
      <c r="K207" s="288"/>
      <c r="L207" s="288"/>
      <c r="M207" s="288"/>
      <c r="N207" s="288"/>
      <c r="O207" s="288"/>
      <c r="P207" s="286"/>
      <c r="R207" s="24"/>
      <c r="S207" s="8"/>
      <c r="T207" s="8"/>
      <c r="U207" s="8"/>
      <c r="V207" s="8"/>
      <c r="W207" s="8"/>
      <c r="X207" s="8"/>
      <c r="Y207" s="8"/>
      <c r="Z207" s="8"/>
      <c r="AA207" s="8"/>
      <c r="AB207" s="49"/>
      <c r="AC207" s="49"/>
    </row>
    <row r="208" spans="1:29" s="324" customFormat="1" ht="23.25">
      <c r="A208" s="284"/>
      <c r="B208" s="285"/>
      <c r="C208" s="285"/>
      <c r="D208" s="286"/>
      <c r="E208" s="287"/>
      <c r="F208" s="286"/>
      <c r="G208" s="286"/>
      <c r="H208" s="288"/>
      <c r="I208" s="288"/>
      <c r="J208" s="288"/>
      <c r="K208" s="288"/>
      <c r="L208" s="288"/>
      <c r="M208" s="288"/>
      <c r="N208" s="288"/>
      <c r="O208" s="288"/>
      <c r="P208" s="286"/>
      <c r="R208" s="24"/>
      <c r="S208" s="8"/>
      <c r="T208" s="8"/>
      <c r="U208" s="8"/>
      <c r="V208" s="8"/>
      <c r="W208" s="8"/>
      <c r="X208" s="8"/>
      <c r="Y208" s="8"/>
      <c r="Z208" s="8"/>
      <c r="AA208" s="8"/>
      <c r="AB208" s="49"/>
      <c r="AC208" s="49"/>
    </row>
    <row r="209" spans="1:29" s="324" customFormat="1" ht="23.25">
      <c r="A209" s="284"/>
      <c r="B209" s="285"/>
      <c r="C209" s="285"/>
      <c r="D209" s="286"/>
      <c r="E209" s="287"/>
      <c r="F209" s="286"/>
      <c r="G209" s="286"/>
      <c r="H209" s="288"/>
      <c r="I209" s="288"/>
      <c r="J209" s="288"/>
      <c r="K209" s="288"/>
      <c r="L209" s="288"/>
      <c r="M209" s="288"/>
      <c r="N209" s="288"/>
      <c r="O209" s="288"/>
      <c r="P209" s="286"/>
      <c r="R209" s="24"/>
      <c r="S209" s="8"/>
      <c r="T209" s="8"/>
      <c r="U209" s="8"/>
      <c r="V209" s="8"/>
      <c r="W209" s="8"/>
      <c r="X209" s="8"/>
      <c r="Y209" s="8"/>
      <c r="Z209" s="8"/>
      <c r="AA209" s="8"/>
      <c r="AB209" s="49"/>
      <c r="AC209" s="49"/>
    </row>
    <row r="210" spans="1:29" s="324" customFormat="1" ht="23.25">
      <c r="A210" s="284"/>
      <c r="B210" s="285"/>
      <c r="C210" s="285"/>
      <c r="D210" s="286"/>
      <c r="E210" s="287"/>
      <c r="F210" s="286"/>
      <c r="G210" s="286"/>
      <c r="H210" s="288"/>
      <c r="I210" s="288"/>
      <c r="J210" s="288"/>
      <c r="K210" s="288"/>
      <c r="L210" s="288"/>
      <c r="M210" s="288"/>
      <c r="N210" s="288"/>
      <c r="O210" s="288"/>
      <c r="P210" s="286"/>
      <c r="R210" s="24"/>
      <c r="S210" s="8"/>
      <c r="T210" s="8"/>
      <c r="U210" s="8"/>
      <c r="V210" s="8"/>
      <c r="W210" s="8"/>
      <c r="X210" s="8"/>
      <c r="Y210" s="8"/>
      <c r="Z210" s="8"/>
      <c r="AA210" s="8"/>
      <c r="AB210" s="49"/>
      <c r="AC210" s="49"/>
    </row>
    <row r="211" spans="1:29" s="324" customFormat="1" ht="23.25">
      <c r="A211" s="284"/>
      <c r="B211" s="7"/>
      <c r="C211" s="285"/>
      <c r="D211" s="286"/>
      <c r="E211" s="287"/>
      <c r="F211" s="286"/>
      <c r="G211" s="286"/>
      <c r="H211" s="288"/>
      <c r="I211" s="288"/>
      <c r="J211" s="288"/>
      <c r="K211" s="288"/>
      <c r="L211" s="288"/>
      <c r="M211" s="288"/>
      <c r="N211" s="288"/>
      <c r="O211" s="288"/>
      <c r="P211" s="286"/>
      <c r="R211" s="24"/>
      <c r="S211" s="8"/>
      <c r="T211" s="8"/>
      <c r="U211" s="8"/>
      <c r="V211" s="8"/>
      <c r="W211" s="8"/>
      <c r="X211" s="8"/>
      <c r="Y211" s="8"/>
      <c r="Z211" s="8"/>
      <c r="AA211" s="8"/>
      <c r="AB211" s="49"/>
      <c r="AC211" s="49"/>
    </row>
    <row r="212" spans="1:29" s="324" customFormat="1" ht="23.25">
      <c r="A212" s="284"/>
      <c r="B212" s="285"/>
      <c r="C212" s="285"/>
      <c r="D212" s="286"/>
      <c r="E212" s="287"/>
      <c r="F212" s="286"/>
      <c r="G212" s="286"/>
      <c r="H212" s="288"/>
      <c r="I212" s="288"/>
      <c r="J212" s="288"/>
      <c r="K212" s="288"/>
      <c r="L212" s="288"/>
      <c r="M212" s="288"/>
      <c r="N212" s="288"/>
      <c r="O212" s="288"/>
      <c r="P212" s="286"/>
      <c r="R212" s="24"/>
      <c r="S212" s="8"/>
      <c r="T212" s="8"/>
      <c r="U212" s="8"/>
      <c r="V212" s="8"/>
      <c r="W212" s="8"/>
      <c r="X212" s="8"/>
      <c r="Y212" s="8"/>
      <c r="Z212" s="8"/>
      <c r="AA212" s="8"/>
      <c r="AB212" s="49"/>
      <c r="AC212" s="49"/>
    </row>
  </sheetData>
  <mergeCells count="186">
    <mergeCell ref="F176:G176"/>
    <mergeCell ref="H171:I171"/>
    <mergeCell ref="H172:P172"/>
    <mergeCell ref="B173:D173"/>
    <mergeCell ref="F173:I173"/>
    <mergeCell ref="D174:E174"/>
    <mergeCell ref="F174:H174"/>
    <mergeCell ref="E167:F167"/>
    <mergeCell ref="K167:L167"/>
    <mergeCell ref="N167:O167"/>
    <mergeCell ref="F169:I169"/>
    <mergeCell ref="D170:E170"/>
    <mergeCell ref="F170:H170"/>
    <mergeCell ref="E164:F164"/>
    <mergeCell ref="K164:L164"/>
    <mergeCell ref="N164:O164"/>
    <mergeCell ref="E166:F166"/>
    <mergeCell ref="I166:J166"/>
    <mergeCell ref="K166:L166"/>
    <mergeCell ref="N166:O166"/>
    <mergeCell ref="A157:H157"/>
    <mergeCell ref="J157:O157"/>
    <mergeCell ref="A158:P158"/>
    <mergeCell ref="A159:L159"/>
    <mergeCell ref="I162:J163"/>
    <mergeCell ref="E163:F163"/>
    <mergeCell ref="K163:L163"/>
    <mergeCell ref="N163:O163"/>
    <mergeCell ref="L152:M152"/>
    <mergeCell ref="L153:M153"/>
    <mergeCell ref="L154:M154"/>
    <mergeCell ref="L155:M155"/>
    <mergeCell ref="A156:H156"/>
    <mergeCell ref="J156:O156"/>
    <mergeCell ref="L146:M146"/>
    <mergeCell ref="L147:M147"/>
    <mergeCell ref="L148:M148"/>
    <mergeCell ref="L149:M149"/>
    <mergeCell ref="L150:M150"/>
    <mergeCell ref="L151:M151"/>
    <mergeCell ref="A141:P141"/>
    <mergeCell ref="L142:M142"/>
    <mergeCell ref="L143:M143"/>
    <mergeCell ref="A144:H144"/>
    <mergeCell ref="J144:O144"/>
    <mergeCell ref="A145:P145"/>
    <mergeCell ref="L136:M136"/>
    <mergeCell ref="L137:M137"/>
    <mergeCell ref="L138:M138"/>
    <mergeCell ref="L139:M139"/>
    <mergeCell ref="A140:H140"/>
    <mergeCell ref="J140:O140"/>
    <mergeCell ref="A130:P130"/>
    <mergeCell ref="L131:M131"/>
    <mergeCell ref="L132:M132"/>
    <mergeCell ref="L133:M133"/>
    <mergeCell ref="L134:M134"/>
    <mergeCell ref="L135:M135"/>
    <mergeCell ref="L124:M124"/>
    <mergeCell ref="L125:M125"/>
    <mergeCell ref="L126:M126"/>
    <mergeCell ref="L127:M127"/>
    <mergeCell ref="L128:M128"/>
    <mergeCell ref="A129:H129"/>
    <mergeCell ref="J129:O129"/>
    <mergeCell ref="L118:M118"/>
    <mergeCell ref="L119:M119"/>
    <mergeCell ref="L120:M120"/>
    <mergeCell ref="L121:M121"/>
    <mergeCell ref="L122:M122"/>
    <mergeCell ref="L123:M123"/>
    <mergeCell ref="L112:M112"/>
    <mergeCell ref="L113:M113"/>
    <mergeCell ref="L114:M114"/>
    <mergeCell ref="L115:M115"/>
    <mergeCell ref="L116:M116"/>
    <mergeCell ref="L117:M117"/>
    <mergeCell ref="A106:P106"/>
    <mergeCell ref="L107:M107"/>
    <mergeCell ref="L108:M108"/>
    <mergeCell ref="L109:M109"/>
    <mergeCell ref="L110:M110"/>
    <mergeCell ref="L111:M111"/>
    <mergeCell ref="L101:M101"/>
    <mergeCell ref="L102:M102"/>
    <mergeCell ref="L103:M103"/>
    <mergeCell ref="L104:M104"/>
    <mergeCell ref="A105:H105"/>
    <mergeCell ref="J105:O105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4:M74"/>
    <mergeCell ref="A75:H75"/>
    <mergeCell ref="J75:O75"/>
    <mergeCell ref="A76:P76"/>
    <mergeCell ref="L65:M65"/>
    <mergeCell ref="L66:M66"/>
    <mergeCell ref="L67:M67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A53:P53"/>
    <mergeCell ref="L54:M54"/>
    <mergeCell ref="L55:M55"/>
    <mergeCell ref="L56:M56"/>
    <mergeCell ref="L57:M57"/>
    <mergeCell ref="L58:M58"/>
    <mergeCell ref="L47:M47"/>
    <mergeCell ref="L48:M48"/>
    <mergeCell ref="L49:M49"/>
    <mergeCell ref="L50:M50"/>
    <mergeCell ref="L51:M51"/>
    <mergeCell ref="A52:H52"/>
    <mergeCell ref="J52:O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16:M16"/>
    <mergeCell ref="A18:P18"/>
    <mergeCell ref="L19:M19"/>
    <mergeCell ref="L20:M20"/>
    <mergeCell ref="L21:M21"/>
    <mergeCell ref="L22:M22"/>
    <mergeCell ref="C8:G8"/>
    <mergeCell ref="C9:L9"/>
    <mergeCell ref="C11:G11"/>
    <mergeCell ref="C12:G12"/>
    <mergeCell ref="C13:L13"/>
    <mergeCell ref="L15:M15"/>
    <mergeCell ref="K1:P1"/>
    <mergeCell ref="A2:O2"/>
    <mergeCell ref="A3:O3"/>
    <mergeCell ref="A4:P4"/>
    <mergeCell ref="A5:P5"/>
    <mergeCell ref="C7:G7"/>
  </mergeCells>
  <pageMargins left="0.55118110236220474" right="0.55118110236220474" top="0.39370078740157483" bottom="0.39370078740157483" header="0.31496062992125984" footer="0.31496062992125984"/>
  <pageSetup paperSize="9" scale="26" fitToHeight="2" orientation="landscape" r:id="rId1"/>
  <rowBreaks count="3" manualBreakCount="3">
    <brk id="35" max="15" man="1"/>
    <brk id="63" max="15" man="1"/>
    <brk id="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ЗИЛ Тех_оборуд надземное</vt:lpstr>
      <vt:lpstr>ЗИЛ Тех_оборуд подземно</vt:lpstr>
      <vt:lpstr>ЗИЛ Э_оборудование</vt:lpstr>
      <vt:lpstr>ОС № 1</vt:lpstr>
      <vt:lpstr>ОС № 2</vt:lpstr>
      <vt:lpstr>ОС № 1 (2)</vt:lpstr>
      <vt:lpstr>ОС № 2 (2)</vt:lpstr>
      <vt:lpstr>'ОС № 1'!Заголовки_для_печати</vt:lpstr>
      <vt:lpstr>'ОС № 1 (2)'!Заголовки_для_печати</vt:lpstr>
      <vt:lpstr>'ОС № 2'!Заголовки_для_печати</vt:lpstr>
      <vt:lpstr>'ОС № 2 (2)'!Заголовки_для_печати</vt:lpstr>
      <vt:lpstr>'ЗИЛ Тех_оборуд надземное'!Область_печати</vt:lpstr>
      <vt:lpstr>'ЗИЛ Тех_оборуд подземно'!Область_печати</vt:lpstr>
      <vt:lpstr>'ЗИЛ Э_оборудование'!Область_печати</vt:lpstr>
      <vt:lpstr>'ОС № 1'!Область_печати</vt:lpstr>
      <vt:lpstr>'ОС № 1 (2)'!Область_печати</vt:lpstr>
      <vt:lpstr>'ОС № 2'!Область_печати</vt:lpstr>
      <vt:lpstr>'ОС № 2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Zhirkov</dc:creator>
  <cp:lastModifiedBy>KovalevIV</cp:lastModifiedBy>
  <cp:lastPrinted>2022-07-22T07:33:12Z</cp:lastPrinted>
  <dcterms:created xsi:type="dcterms:W3CDTF">2013-02-21T04:15:13Z</dcterms:created>
  <dcterms:modified xsi:type="dcterms:W3CDTF">2022-09-27T12:00:59Z</dcterms:modified>
</cp:coreProperties>
</file>